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filterPrivacy="1" defaultThemeVersion="124226"/>
  <xr:revisionPtr revIDLastSave="0" documentId="13_ncr:1_{939C9B02-2574-4D1D-9933-BEA5FA25C603}" xr6:coauthVersionLast="47" xr6:coauthVersionMax="47" xr10:uidLastSave="{00000000-0000-0000-0000-000000000000}"/>
  <bookViews>
    <workbookView xWindow="4365" yWindow="3330" windowWidth="21600" windowHeight="12645" xr2:uid="{00000000-000D-0000-FFFF-FFFF00000000}"/>
  </bookViews>
  <sheets>
    <sheet name="AÜ İSTİSNA TUTARLARI" sheetId="32" r:id="rId1"/>
    <sheet name="Asgari Ücret" sheetId="5" r:id="rId2"/>
    <sheet name="8.000 TL" sheetId="31" r:id="rId3"/>
    <sheet name="10.000 TL" sheetId="30" r:id="rId4"/>
    <sheet name="15.000 TL" sheetId="3" r:id="rId5"/>
    <sheet name="20.000 TL" sheetId="33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7" i="33" l="1"/>
  <c r="I18" i="33" s="1"/>
  <c r="B17" i="33"/>
  <c r="J16" i="33"/>
  <c r="C16" i="33"/>
  <c r="D16" i="33" s="1"/>
  <c r="J15" i="33"/>
  <c r="C15" i="33"/>
  <c r="D15" i="33" s="1"/>
  <c r="J14" i="33"/>
  <c r="C14" i="33"/>
  <c r="D14" i="33" s="1"/>
  <c r="J13" i="33"/>
  <c r="C13" i="33"/>
  <c r="D13" i="33" s="1"/>
  <c r="J12" i="33"/>
  <c r="C12" i="33"/>
  <c r="D12" i="33" s="1"/>
  <c r="J11" i="33"/>
  <c r="C11" i="33"/>
  <c r="D11" i="33" s="1"/>
  <c r="J10" i="33"/>
  <c r="C10" i="33"/>
  <c r="D10" i="33" s="1"/>
  <c r="J9" i="33"/>
  <c r="C9" i="33"/>
  <c r="D9" i="33" s="1"/>
  <c r="J8" i="33"/>
  <c r="C8" i="33"/>
  <c r="D8" i="33" s="1"/>
  <c r="J7" i="33"/>
  <c r="C7" i="33"/>
  <c r="D7" i="33" s="1"/>
  <c r="J6" i="33"/>
  <c r="C6" i="33"/>
  <c r="D6" i="33" s="1"/>
  <c r="J5" i="33"/>
  <c r="H5" i="33"/>
  <c r="C5" i="33"/>
  <c r="D5" i="33" s="1"/>
  <c r="J17" i="33" l="1"/>
  <c r="D17" i="33"/>
  <c r="F18" i="33" s="1"/>
  <c r="E5" i="33"/>
  <c r="F5" i="33" s="1"/>
  <c r="I5" i="33" s="1"/>
  <c r="K5" i="33" s="1"/>
  <c r="C17" i="33"/>
  <c r="H6" i="33"/>
  <c r="H7" i="33"/>
  <c r="B17" i="5"/>
  <c r="C17" i="5"/>
  <c r="I17" i="5"/>
  <c r="H17" i="5"/>
  <c r="G17" i="5"/>
  <c r="H8" i="33" l="1"/>
  <c r="E9" i="33"/>
  <c r="E13" i="33"/>
  <c r="E12" i="33"/>
  <c r="E6" i="33"/>
  <c r="F6" i="33" s="1"/>
  <c r="E10" i="33"/>
  <c r="E8" i="33"/>
  <c r="E16" i="33"/>
  <c r="E11" i="33"/>
  <c r="E15" i="33"/>
  <c r="E7" i="33"/>
  <c r="F7" i="33" s="1"/>
  <c r="I7" i="33" s="1"/>
  <c r="K7" i="33" s="1"/>
  <c r="E14" i="33"/>
  <c r="H9" i="33"/>
  <c r="I6" i="33"/>
  <c r="J12" i="3"/>
  <c r="J13" i="3"/>
  <c r="J14" i="3"/>
  <c r="J15" i="3"/>
  <c r="J16" i="3"/>
  <c r="J11" i="3"/>
  <c r="J12" i="30"/>
  <c r="J13" i="30"/>
  <c r="J14" i="30"/>
  <c r="J15" i="30"/>
  <c r="J16" i="30"/>
  <c r="J11" i="30"/>
  <c r="H5" i="30"/>
  <c r="H6" i="30" s="1"/>
  <c r="H7" i="30" s="1"/>
  <c r="J5" i="30"/>
  <c r="J6" i="30"/>
  <c r="J7" i="30"/>
  <c r="J8" i="30"/>
  <c r="J9" i="30"/>
  <c r="J10" i="30"/>
  <c r="J12" i="31"/>
  <c r="J13" i="31"/>
  <c r="J14" i="31"/>
  <c r="J15" i="31"/>
  <c r="J16" i="31"/>
  <c r="J11" i="31"/>
  <c r="H5" i="31"/>
  <c r="J5" i="31"/>
  <c r="G6" i="31"/>
  <c r="J6" i="31"/>
  <c r="G7" i="31"/>
  <c r="J7" i="31"/>
  <c r="G8" i="31"/>
  <c r="J8" i="31"/>
  <c r="G9" i="31"/>
  <c r="J9" i="31"/>
  <c r="G10" i="31"/>
  <c r="G11" i="31" s="1"/>
  <c r="G12" i="31" s="1"/>
  <c r="G13" i="31" s="1"/>
  <c r="J10" i="31"/>
  <c r="E17" i="33" l="1"/>
  <c r="F8" i="33"/>
  <c r="F9" i="33"/>
  <c r="I9" i="33"/>
  <c r="K9" i="33" s="1"/>
  <c r="K6" i="33"/>
  <c r="H10" i="33"/>
  <c r="I8" i="33"/>
  <c r="K8" i="33" s="1"/>
  <c r="H6" i="31"/>
  <c r="G14" i="31"/>
  <c r="H8" i="30"/>
  <c r="H9" i="30" s="1"/>
  <c r="H7" i="31"/>
  <c r="B17" i="31"/>
  <c r="C16" i="31"/>
  <c r="D16" i="31" s="1"/>
  <c r="C15" i="31"/>
  <c r="D15" i="31" s="1"/>
  <c r="C14" i="31"/>
  <c r="D14" i="31" s="1"/>
  <c r="C13" i="31"/>
  <c r="D13" i="31" s="1"/>
  <c r="C12" i="31"/>
  <c r="D12" i="31" s="1"/>
  <c r="C11" i="31"/>
  <c r="D11" i="31" s="1"/>
  <c r="C10" i="31"/>
  <c r="D10" i="31" s="1"/>
  <c r="C9" i="31"/>
  <c r="D9" i="31" s="1"/>
  <c r="C8" i="31"/>
  <c r="D8" i="31" s="1"/>
  <c r="C7" i="31"/>
  <c r="D7" i="31" s="1"/>
  <c r="C6" i="31"/>
  <c r="D6" i="31" s="1"/>
  <c r="C5" i="31"/>
  <c r="D5" i="31" s="1"/>
  <c r="E5" i="31" s="1"/>
  <c r="B17" i="30"/>
  <c r="G17" i="30"/>
  <c r="I18" i="30" s="1"/>
  <c r="C16" i="30"/>
  <c r="D16" i="30" s="1"/>
  <c r="C15" i="30"/>
  <c r="D15" i="30" s="1"/>
  <c r="C14" i="30"/>
  <c r="D14" i="30" s="1"/>
  <c r="C13" i="30"/>
  <c r="D13" i="30" s="1"/>
  <c r="C12" i="30"/>
  <c r="D12" i="30" s="1"/>
  <c r="C11" i="30"/>
  <c r="D11" i="30" s="1"/>
  <c r="C10" i="30"/>
  <c r="D10" i="30" s="1"/>
  <c r="C9" i="30"/>
  <c r="D9" i="30" s="1"/>
  <c r="C8" i="30"/>
  <c r="D8" i="30" s="1"/>
  <c r="C7" i="30"/>
  <c r="D7" i="30" s="1"/>
  <c r="C6" i="30"/>
  <c r="D6" i="30" s="1"/>
  <c r="C5" i="30"/>
  <c r="F10" i="33" l="1"/>
  <c r="H11" i="33"/>
  <c r="H8" i="31"/>
  <c r="H9" i="31" s="1"/>
  <c r="G15" i="31"/>
  <c r="I8" i="30"/>
  <c r="K8" i="30" s="1"/>
  <c r="H10" i="30"/>
  <c r="C17" i="30"/>
  <c r="J17" i="30"/>
  <c r="E11" i="31"/>
  <c r="E16" i="31"/>
  <c r="E10" i="31"/>
  <c r="E15" i="31"/>
  <c r="E9" i="31"/>
  <c r="E14" i="31"/>
  <c r="F5" i="31"/>
  <c r="I5" i="31" s="1"/>
  <c r="K5" i="31" s="1"/>
  <c r="E6" i="31"/>
  <c r="F6" i="31" s="1"/>
  <c r="I6" i="31" s="1"/>
  <c r="K6" i="31" s="1"/>
  <c r="E8" i="31"/>
  <c r="E12" i="31"/>
  <c r="E7" i="31"/>
  <c r="E13" i="31"/>
  <c r="D17" i="31"/>
  <c r="J17" i="31"/>
  <c r="C17" i="31"/>
  <c r="D5" i="30"/>
  <c r="B17" i="3"/>
  <c r="G17" i="3"/>
  <c r="I18" i="3" s="1"/>
  <c r="C16" i="3"/>
  <c r="D16" i="3" s="1"/>
  <c r="C15" i="3"/>
  <c r="D15" i="3" s="1"/>
  <c r="C14" i="3"/>
  <c r="D14" i="3" s="1"/>
  <c r="C13" i="3"/>
  <c r="D13" i="3" s="1"/>
  <c r="C12" i="3"/>
  <c r="D12" i="3" s="1"/>
  <c r="C11" i="3"/>
  <c r="D11" i="3" s="1"/>
  <c r="J10" i="3"/>
  <c r="C10" i="3"/>
  <c r="D10" i="3" s="1"/>
  <c r="J9" i="3"/>
  <c r="C9" i="3"/>
  <c r="D9" i="3" s="1"/>
  <c r="J8" i="3"/>
  <c r="C8" i="3"/>
  <c r="D8" i="3" s="1"/>
  <c r="J7" i="3"/>
  <c r="C7" i="3"/>
  <c r="D7" i="3" s="1"/>
  <c r="J6" i="3"/>
  <c r="C6" i="3"/>
  <c r="D6" i="3" s="1"/>
  <c r="J5" i="3"/>
  <c r="H5" i="3"/>
  <c r="C5" i="3"/>
  <c r="D5" i="3" s="1"/>
  <c r="H10" i="31" l="1"/>
  <c r="H11" i="31" s="1"/>
  <c r="H12" i="31" s="1"/>
  <c r="I10" i="33"/>
  <c r="K10" i="33" s="1"/>
  <c r="F11" i="33"/>
  <c r="H12" i="33"/>
  <c r="G16" i="31"/>
  <c r="H11" i="30"/>
  <c r="H12" i="30" s="1"/>
  <c r="H13" i="30" s="1"/>
  <c r="H14" i="30" s="1"/>
  <c r="F7" i="31"/>
  <c r="I7" i="31" s="1"/>
  <c r="K7" i="31" s="1"/>
  <c r="E17" i="31"/>
  <c r="F8" i="31"/>
  <c r="I8" i="31" s="1"/>
  <c r="K8" i="31" s="1"/>
  <c r="E5" i="30"/>
  <c r="F5" i="30" s="1"/>
  <c r="I5" i="30" s="1"/>
  <c r="K5" i="30" s="1"/>
  <c r="D17" i="30"/>
  <c r="F18" i="30" s="1"/>
  <c r="J17" i="3"/>
  <c r="C17" i="3"/>
  <c r="H6" i="3"/>
  <c r="D17" i="3"/>
  <c r="F18" i="3" s="1"/>
  <c r="E5" i="3"/>
  <c r="I11" i="33" l="1"/>
  <c r="F12" i="33"/>
  <c r="F13" i="33" s="1"/>
  <c r="I12" i="33"/>
  <c r="K12" i="33" s="1"/>
  <c r="H13" i="33"/>
  <c r="H14" i="33" s="1"/>
  <c r="K11" i="33"/>
  <c r="H7" i="3"/>
  <c r="I7" i="3" s="1"/>
  <c r="K7" i="3" s="1"/>
  <c r="I6" i="3"/>
  <c r="K6" i="3" s="1"/>
  <c r="H15" i="30"/>
  <c r="G17" i="31"/>
  <c r="H16" i="30"/>
  <c r="H13" i="31"/>
  <c r="H14" i="31" s="1"/>
  <c r="F9" i="31"/>
  <c r="I9" i="31" s="1"/>
  <c r="K9" i="31" s="1"/>
  <c r="E15" i="30"/>
  <c r="E9" i="30"/>
  <c r="E14" i="30"/>
  <c r="E8" i="30"/>
  <c r="E7" i="30"/>
  <c r="E13" i="30"/>
  <c r="E12" i="30"/>
  <c r="E6" i="30"/>
  <c r="F6" i="30" s="1"/>
  <c r="E16" i="30"/>
  <c r="E11" i="30"/>
  <c r="E10" i="30"/>
  <c r="E15" i="3"/>
  <c r="E11" i="3"/>
  <c r="E7" i="3"/>
  <c r="E10" i="3"/>
  <c r="E14" i="3"/>
  <c r="E6" i="3"/>
  <c r="E13" i="3"/>
  <c r="E9" i="3"/>
  <c r="E16" i="3"/>
  <c r="E12" i="3"/>
  <c r="E8" i="3"/>
  <c r="H8" i="3" l="1"/>
  <c r="F14" i="33"/>
  <c r="I14" i="33" s="1"/>
  <c r="K14" i="33" s="1"/>
  <c r="I13" i="33"/>
  <c r="K13" i="33" s="1"/>
  <c r="F15" i="33"/>
  <c r="H15" i="33"/>
  <c r="I15" i="33" s="1"/>
  <c r="K15" i="33" s="1"/>
  <c r="H9" i="3"/>
  <c r="I9" i="3" s="1"/>
  <c r="K9" i="3" s="1"/>
  <c r="I8" i="3"/>
  <c r="K8" i="3" s="1"/>
  <c r="F7" i="30"/>
  <c r="I7" i="30" s="1"/>
  <c r="K7" i="30" s="1"/>
  <c r="I6" i="30"/>
  <c r="K6" i="30" s="1"/>
  <c r="I18" i="31"/>
  <c r="F18" i="31"/>
  <c r="H15" i="31"/>
  <c r="F10" i="31"/>
  <c r="I10" i="31" s="1"/>
  <c r="K10" i="31" s="1"/>
  <c r="E17" i="30"/>
  <c r="H10" i="3"/>
  <c r="E17" i="3"/>
  <c r="I5" i="3"/>
  <c r="K5" i="3" s="1"/>
  <c r="F16" i="33" l="1"/>
  <c r="F17" i="33" s="1"/>
  <c r="H16" i="33"/>
  <c r="F11" i="31"/>
  <c r="I11" i="31" s="1"/>
  <c r="K11" i="31" s="1"/>
  <c r="H11" i="3"/>
  <c r="I11" i="3" s="1"/>
  <c r="K11" i="3" s="1"/>
  <c r="I10" i="3"/>
  <c r="K10" i="3" s="1"/>
  <c r="F9" i="30"/>
  <c r="I9" i="30" s="1"/>
  <c r="K9" i="30" s="1"/>
  <c r="H12" i="3"/>
  <c r="I12" i="3" s="1"/>
  <c r="K12" i="3" s="1"/>
  <c r="H16" i="31"/>
  <c r="F12" i="31" l="1"/>
  <c r="I12" i="31" s="1"/>
  <c r="K12" i="31" s="1"/>
  <c r="I16" i="33"/>
  <c r="H17" i="33"/>
  <c r="H13" i="3"/>
  <c r="F10" i="30"/>
  <c r="H14" i="3"/>
  <c r="I14" i="3" s="1"/>
  <c r="K14" i="3" s="1"/>
  <c r="I13" i="3"/>
  <c r="K13" i="3" s="1"/>
  <c r="F13" i="31"/>
  <c r="H17" i="31"/>
  <c r="H15" i="3" l="1"/>
  <c r="K16" i="33"/>
  <c r="K17" i="33" s="1"/>
  <c r="I17" i="33"/>
  <c r="F11" i="30"/>
  <c r="I11" i="30" s="1"/>
  <c r="K11" i="30" s="1"/>
  <c r="F12" i="30"/>
  <c r="I10" i="30"/>
  <c r="K10" i="30" s="1"/>
  <c r="H16" i="3"/>
  <c r="I15" i="3"/>
  <c r="K15" i="3" s="1"/>
  <c r="I13" i="31"/>
  <c r="K13" i="31" s="1"/>
  <c r="F14" i="31"/>
  <c r="I14" i="31" s="1"/>
  <c r="K14" i="31" s="1"/>
  <c r="H17" i="30"/>
  <c r="F13" i="30" l="1"/>
  <c r="I12" i="30"/>
  <c r="K12" i="30" s="1"/>
  <c r="H17" i="3"/>
  <c r="I16" i="3"/>
  <c r="K16" i="3" s="1"/>
  <c r="F15" i="31"/>
  <c r="I15" i="31" s="1"/>
  <c r="K15" i="31" s="1"/>
  <c r="I13" i="30" l="1"/>
  <c r="K13" i="30" s="1"/>
  <c r="F14" i="30"/>
  <c r="F15" i="30" s="1"/>
  <c r="I15" i="30" s="1"/>
  <c r="K15" i="30" s="1"/>
  <c r="F16" i="31"/>
  <c r="I14" i="30" l="1"/>
  <c r="K14" i="30" s="1"/>
  <c r="F16" i="30"/>
  <c r="I16" i="30" s="1"/>
  <c r="K16" i="30" s="1"/>
  <c r="I16" i="31"/>
  <c r="F17" i="31"/>
  <c r="K16" i="31" l="1"/>
  <c r="K17" i="31" s="1"/>
  <c r="I17" i="31"/>
  <c r="F17" i="3"/>
  <c r="K17" i="3"/>
  <c r="I17" i="3"/>
  <c r="F17" i="30" l="1"/>
  <c r="K17" i="30" l="1"/>
  <c r="I17" i="30"/>
</calcChain>
</file>

<file path=xl/sharedStrings.xml><?xml version="1.0" encoding="utf-8"?>
<sst xmlns="http://schemas.openxmlformats.org/spreadsheetml/2006/main" count="258" uniqueCount="52">
  <si>
    <t>AYLAR</t>
  </si>
  <si>
    <t>BRÜT ÜCRET</t>
  </si>
  <si>
    <t>SİGORTA  PRİMİ</t>
  </si>
  <si>
    <t>MATRAH</t>
  </si>
  <si>
    <t>KÜMÜLATİF MATRAH</t>
  </si>
  <si>
    <t>Ocak</t>
  </si>
  <si>
    <t xml:space="preserve">Şubat </t>
  </si>
  <si>
    <t xml:space="preserve">Mart </t>
  </si>
  <si>
    <t xml:space="preserve">Nisan </t>
  </si>
  <si>
    <t>Mayıs</t>
  </si>
  <si>
    <t>Haziran</t>
  </si>
  <si>
    <t>Temmuz</t>
  </si>
  <si>
    <t>Ağustos</t>
  </si>
  <si>
    <t xml:space="preserve">Eylül </t>
  </si>
  <si>
    <t>Ekim</t>
  </si>
  <si>
    <t>Kasım</t>
  </si>
  <si>
    <t>Aralık</t>
  </si>
  <si>
    <t>TOPLAM</t>
  </si>
  <si>
    <t>KESİLECEK DAMGA VERGİSİ</t>
  </si>
  <si>
    <t>NET ÜCRET</t>
  </si>
  <si>
    <t>KESİLECEK GELİR VERGİSİ</t>
  </si>
  <si>
    <t>(a)</t>
  </si>
  <si>
    <t>(b)
(ax%15)</t>
  </si>
  <si>
    <t xml:space="preserve">(c)
(a-b)
</t>
  </si>
  <si>
    <t>(d)</t>
  </si>
  <si>
    <t xml:space="preserve">(d)
</t>
  </si>
  <si>
    <t>(e)</t>
  </si>
  <si>
    <t xml:space="preserve">(f )
</t>
  </si>
  <si>
    <t>(c)
(a-b)</t>
  </si>
  <si>
    <t>(f)</t>
  </si>
  <si>
    <t>HESAPLANAN
GELİR VERGİSİ</t>
  </si>
  <si>
    <t>ASGARİ ÜCRETİN  VERGİSİ</t>
  </si>
  <si>
    <t>(TL)</t>
  </si>
  <si>
    <t>ASGARİ ÜCRETİN KÜMÜLATİF MATRAHI</t>
  </si>
  <si>
    <t>İSTİSNA
MATRAH</t>
  </si>
  <si>
    <t>(g)
(fx%15,%20-önceki ayların vergisi)</t>
  </si>
  <si>
    <t>(e)
(dx%15,%20,%27-önceki ayların vergisi)</t>
  </si>
  <si>
    <t>(g)</t>
  </si>
  <si>
    <t>ASGARİ ÜCRET İSTİSNASI GELİR VERGİSİ VE DAMGA VERGİSİ İSTİSNA TUTARLARI</t>
  </si>
  <si>
    <t>(h)
(a-b)</t>
  </si>
  <si>
    <t>İSTİSNAYA İSABET EDEN GELİR VERGİSİ</t>
  </si>
  <si>
    <t>İSTİSNAYA İSABET EDEN DAMGA VERGİSİ</t>
  </si>
  <si>
    <t>GELİR VERGİSİ</t>
  </si>
  <si>
    <t>DAMGA VERGİSİ</t>
  </si>
  <si>
    <t>ASGARİ ÜCRET (BRÜT TUTAR, SİGORTA PRİMİ VE NET TUTAR)</t>
  </si>
  <si>
    <t>8.000 TL BRÜT ÜCRET GELİRİNDE ASGARİ ÜCRET İSTİSNASI UYGULAMASI VE VERGİLENDİRME</t>
  </si>
  <si>
    <t>10.000 TL BRÜT ÜCRET GELİRİNDE ASGARİ ÜCRET İSTİSNASI UYGULAMASI VE VERGİLENDİRME</t>
  </si>
  <si>
    <t>15.000 TL BRÜT ÜCRET GELİRİNDE ASGARİ ÜCRET İSTİSNASI UYGULAMASI VE VERGİLENDİRME</t>
  </si>
  <si>
    <t>(h)
(e-g)</t>
  </si>
  <si>
    <t>(ı)
(a-5.004)x0,00759
(a-6.471)x0,00759</t>
  </si>
  <si>
    <t>(i)
(c-h-ı)</t>
  </si>
  <si>
    <t>20.000 TL BRÜT ÜCRET GELİRİNDE ASGARİ ÜCRET İSTİSNASI UYGULAMASI VE VERGİLENDİRME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</si>
</sst>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27">
    <xf numFmtId="0" fontId="0" fillId="0" borderId="0" xfId="0"/>
    <xf numFmtId="0" fontId="0" fillId="2" borderId="0" xfId="0" applyFill="1"/>
    <xf numFmtId="0" fontId="0" fillId="3" borderId="0" xfId="0" applyFill="1"/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4" fontId="0" fillId="0" borderId="0" xfId="0" applyNumberFormat="1"/>
    <xf numFmtId="0" fontId="0" fillId="0" borderId="0" xfId="0" applyFill="1"/>
    <xf numFmtId="0" fontId="0" fillId="5" borderId="0" xfId="0" applyFill="1"/>
    <xf numFmtId="0" fontId="0" fillId="6" borderId="0" xfId="0" applyFill="1"/>
    <xf numFmtId="0" fontId="0" fillId="5" borderId="1" xfId="0" applyFill="1" applyBorder="1"/>
    <xf numFmtId="0" fontId="0" fillId="0" borderId="3" xfId="0" applyBorder="1"/>
    <xf numFmtId="0" fontId="0" fillId="0" borderId="4" xfId="0" applyBorder="1"/>
    <xf numFmtId="4" fontId="0" fillId="0" borderId="2" xfId="0" applyNumberFormat="1" applyFill="1" applyBorder="1"/>
    <xf numFmtId="4" fontId="0" fillId="0" borderId="4" xfId="0" applyNumberFormat="1" applyFill="1" applyBorder="1"/>
    <xf numFmtId="4" fontId="0" fillId="0" borderId="4" xfId="0" applyNumberFormat="1" applyBorder="1"/>
    <xf numFmtId="4" fontId="0" fillId="4" borderId="5" xfId="0" applyNumberFormat="1" applyFill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0" fillId="2" borderId="1" xfId="0" applyFill="1" applyBorder="1"/>
    <xf numFmtId="4" fontId="0" fillId="2" borderId="1" xfId="0" applyNumberFormat="1" applyFill="1" applyBorder="1"/>
    <xf numFmtId="0" fontId="2" fillId="7" borderId="1" xfId="0" applyFont="1" applyFill="1" applyBorder="1"/>
    <xf numFmtId="4" fontId="2" fillId="7" borderId="1" xfId="0" applyNumberFormat="1" applyFont="1" applyFill="1" applyBorder="1"/>
    <xf numFmtId="0" fontId="2" fillId="7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 vertical="top"/>
    </xf>
    <xf numFmtId="0" fontId="2" fillId="7" borderId="1" xfId="0" applyFont="1" applyFill="1" applyBorder="1" applyAlignment="1">
      <alignment horizontal="center" vertical="top" wrapText="1"/>
    </xf>
    <xf numFmtId="0" fontId="2" fillId="7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/>
    </xf>
  </cellXfs>
  <cellStyles count="3">
    <cellStyle name="Normal" xfId="0" builtinId="0"/>
    <cellStyle name="Normal 2" xfId="2" xr:uid="{00000000-0005-0000-0000-000001000000}"/>
    <cellStyle name="Normal 3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550"/>
  <sheetViews>
    <sheetView tabSelected="1" zoomScale="96" zoomScaleNormal="96" workbookViewId="0">
      <selection activeCell="K4" sqref="K4"/>
    </sheetView>
  </sheetViews>
  <sheetFormatPr defaultRowHeight="15" x14ac:dyDescent="0.25"/>
  <cols>
    <col min="2" max="2" width="11.42578125" customWidth="1"/>
    <col min="3" max="3" width="14.140625" customWidth="1"/>
    <col min="4" max="4" width="12.42578125" customWidth="1"/>
    <col min="5" max="5" width="13" customWidth="1"/>
    <col min="6" max="6" width="14.42578125" customWidth="1"/>
    <col min="7" max="7" width="16.28515625" customWidth="1"/>
    <col min="8" max="8" width="17.28515625" customWidth="1"/>
    <col min="9" max="9" width="14.5703125" customWidth="1"/>
    <col min="10" max="10" width="9.140625" customWidth="1"/>
    <col min="11" max="43" width="9.140625" style="9"/>
    <col min="44" max="45" width="9.140625" style="7"/>
  </cols>
  <sheetData>
    <row r="1" spans="1:52" ht="21" customHeight="1" x14ac:dyDescent="0.25">
      <c r="A1" s="25" t="s">
        <v>38</v>
      </c>
      <c r="B1" s="25"/>
      <c r="C1" s="25"/>
      <c r="D1" s="25"/>
      <c r="E1" s="25"/>
      <c r="F1" s="25"/>
      <c r="G1" s="25"/>
      <c r="H1" s="25"/>
      <c r="I1" s="25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</row>
    <row r="2" spans="1:52" ht="45" x14ac:dyDescent="0.25">
      <c r="A2" s="16" t="s">
        <v>0</v>
      </c>
      <c r="B2" s="16" t="s">
        <v>1</v>
      </c>
      <c r="C2" s="17" t="s">
        <v>2</v>
      </c>
      <c r="D2" s="16" t="s">
        <v>3</v>
      </c>
      <c r="E2" s="17" t="s">
        <v>4</v>
      </c>
      <c r="F2" s="17" t="s">
        <v>34</v>
      </c>
      <c r="G2" s="17" t="s">
        <v>40</v>
      </c>
      <c r="H2" s="17" t="s">
        <v>41</v>
      </c>
      <c r="I2" s="16" t="s">
        <v>19</v>
      </c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</row>
    <row r="3" spans="1:52" x14ac:dyDescent="0.25">
      <c r="A3" s="16"/>
      <c r="B3" s="16" t="s">
        <v>32</v>
      </c>
      <c r="C3" s="16" t="s">
        <v>32</v>
      </c>
      <c r="D3" s="16" t="s">
        <v>32</v>
      </c>
      <c r="E3" s="16" t="s">
        <v>32</v>
      </c>
      <c r="F3" s="16" t="s">
        <v>32</v>
      </c>
      <c r="G3" s="16" t="s">
        <v>32</v>
      </c>
      <c r="H3" s="16" t="s">
        <v>32</v>
      </c>
      <c r="I3" s="16" t="s">
        <v>32</v>
      </c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</row>
    <row r="4" spans="1:52" ht="45" x14ac:dyDescent="0.25">
      <c r="A4" s="23"/>
      <c r="B4" s="23" t="s">
        <v>21</v>
      </c>
      <c r="C4" s="24" t="s">
        <v>22</v>
      </c>
      <c r="D4" s="24" t="s">
        <v>23</v>
      </c>
      <c r="E4" s="24" t="s">
        <v>25</v>
      </c>
      <c r="F4" s="24" t="s">
        <v>26</v>
      </c>
      <c r="G4" s="24" t="s">
        <v>27</v>
      </c>
      <c r="H4" s="24" t="s">
        <v>37</v>
      </c>
      <c r="I4" s="24" t="s">
        <v>39</v>
      </c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</row>
    <row r="5" spans="1:52" x14ac:dyDescent="0.25">
      <c r="A5" s="18" t="s">
        <v>5</v>
      </c>
      <c r="B5" s="19">
        <v>5004</v>
      </c>
      <c r="C5" s="19">
        <v>750.6</v>
      </c>
      <c r="D5" s="19">
        <v>4253.3999999999996</v>
      </c>
      <c r="E5" s="19">
        <v>4253.3999999999996</v>
      </c>
      <c r="F5" s="19">
        <v>4253.3999999999996</v>
      </c>
      <c r="G5" s="19">
        <v>638.00999999999988</v>
      </c>
      <c r="H5" s="19">
        <v>37.980360000000005</v>
      </c>
      <c r="I5" s="19">
        <v>4253.3999999999996</v>
      </c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</row>
    <row r="6" spans="1:52" x14ac:dyDescent="0.25">
      <c r="A6" s="18" t="s">
        <v>6</v>
      </c>
      <c r="B6" s="19">
        <v>5004</v>
      </c>
      <c r="C6" s="19">
        <v>750.6</v>
      </c>
      <c r="D6" s="19">
        <v>4253.3999999999996</v>
      </c>
      <c r="E6" s="19">
        <v>8506.7999999999993</v>
      </c>
      <c r="F6" s="19">
        <v>4253.3999999999996</v>
      </c>
      <c r="G6" s="19">
        <v>638.00999999999988</v>
      </c>
      <c r="H6" s="19">
        <v>37.980360000000005</v>
      </c>
      <c r="I6" s="19">
        <v>4253.3999999999996</v>
      </c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</row>
    <row r="7" spans="1:52" x14ac:dyDescent="0.25">
      <c r="A7" s="18" t="s">
        <v>7</v>
      </c>
      <c r="B7" s="19">
        <v>5004</v>
      </c>
      <c r="C7" s="19">
        <v>750.6</v>
      </c>
      <c r="D7" s="19">
        <v>4253.3999999999996</v>
      </c>
      <c r="E7" s="19">
        <v>12760.199999999999</v>
      </c>
      <c r="F7" s="19">
        <v>4253.3999999999996</v>
      </c>
      <c r="G7" s="19">
        <v>638.00999999999988</v>
      </c>
      <c r="H7" s="19">
        <v>37.980360000000005</v>
      </c>
      <c r="I7" s="19">
        <v>4253.3999999999996</v>
      </c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</row>
    <row r="8" spans="1:52" x14ac:dyDescent="0.25">
      <c r="A8" s="18" t="s">
        <v>8</v>
      </c>
      <c r="B8" s="19">
        <v>5004</v>
      </c>
      <c r="C8" s="19">
        <v>750.6</v>
      </c>
      <c r="D8" s="19">
        <v>4253.3999999999996</v>
      </c>
      <c r="E8" s="19">
        <v>17013.599999999999</v>
      </c>
      <c r="F8" s="19">
        <v>4253.3999999999996</v>
      </c>
      <c r="G8" s="19">
        <v>638.00999999999988</v>
      </c>
      <c r="H8" s="19">
        <v>37.980360000000005</v>
      </c>
      <c r="I8" s="19">
        <v>4253.3999999999996</v>
      </c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T8" s="8"/>
      <c r="AU8" s="8"/>
      <c r="AV8" s="8"/>
      <c r="AW8" s="8"/>
      <c r="AX8" s="8"/>
      <c r="AY8" s="8"/>
      <c r="AZ8" s="8"/>
    </row>
    <row r="9" spans="1:52" x14ac:dyDescent="0.25">
      <c r="A9" s="18" t="s">
        <v>9</v>
      </c>
      <c r="B9" s="19">
        <v>5004</v>
      </c>
      <c r="C9" s="19">
        <v>750.6</v>
      </c>
      <c r="D9" s="19">
        <v>4253.3999999999996</v>
      </c>
      <c r="E9" s="19">
        <v>21267</v>
      </c>
      <c r="F9" s="19">
        <v>4253.3999999999996</v>
      </c>
      <c r="G9" s="19">
        <v>638.00999999999988</v>
      </c>
      <c r="H9" s="19">
        <v>37.980360000000005</v>
      </c>
      <c r="I9" s="19">
        <v>4253.3999999999996</v>
      </c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T9" s="8"/>
      <c r="AU9" s="8"/>
      <c r="AV9" s="8"/>
      <c r="AW9" s="8"/>
      <c r="AX9" s="8"/>
      <c r="AY9" s="8"/>
      <c r="AZ9" s="8"/>
    </row>
    <row r="10" spans="1:52" x14ac:dyDescent="0.25">
      <c r="A10" s="18" t="s">
        <v>10</v>
      </c>
      <c r="B10" s="19">
        <v>5004</v>
      </c>
      <c r="C10" s="19">
        <v>750.6</v>
      </c>
      <c r="D10" s="19">
        <v>4253.3999999999996</v>
      </c>
      <c r="E10" s="19">
        <v>25520.400000000001</v>
      </c>
      <c r="F10" s="19">
        <v>4253.3999999999996</v>
      </c>
      <c r="G10" s="19">
        <v>638.00999999999988</v>
      </c>
      <c r="H10" s="19">
        <v>37.980360000000005</v>
      </c>
      <c r="I10" s="19">
        <v>4253.3999999999996</v>
      </c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T10" s="8"/>
      <c r="AU10" s="8"/>
      <c r="AV10" s="8"/>
      <c r="AW10" s="8"/>
      <c r="AX10" s="8"/>
      <c r="AY10" s="8"/>
      <c r="AZ10" s="8"/>
    </row>
    <row r="11" spans="1:52" s="2" customFormat="1" x14ac:dyDescent="0.25">
      <c r="A11" s="18" t="s">
        <v>11</v>
      </c>
      <c r="B11" s="19">
        <v>6471</v>
      </c>
      <c r="C11" s="19">
        <v>970.65</v>
      </c>
      <c r="D11" s="19">
        <v>5500.35</v>
      </c>
      <c r="E11" s="19">
        <v>31020.75</v>
      </c>
      <c r="F11" s="19">
        <v>5500.35</v>
      </c>
      <c r="G11" s="19">
        <v>825.05250000000001</v>
      </c>
      <c r="H11" s="19">
        <v>49.114890000000003</v>
      </c>
      <c r="I11" s="19">
        <v>5500.35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 s="9"/>
      <c r="AP11" s="9"/>
      <c r="AQ11" s="9"/>
      <c r="AR11" s="7"/>
      <c r="AS11" s="7"/>
      <c r="AT11" s="8"/>
      <c r="AU11" s="8"/>
      <c r="AV11" s="8"/>
      <c r="AW11" s="8"/>
      <c r="AX11" s="8"/>
      <c r="AY11" s="8"/>
      <c r="AZ11" s="8"/>
    </row>
    <row r="12" spans="1:52" x14ac:dyDescent="0.25">
      <c r="A12" s="18" t="s">
        <v>12</v>
      </c>
      <c r="B12" s="19">
        <v>6471</v>
      </c>
      <c r="C12" s="19">
        <v>970.65</v>
      </c>
      <c r="D12" s="19">
        <v>5500.35</v>
      </c>
      <c r="E12" s="19">
        <v>36521.1</v>
      </c>
      <c r="F12" s="19">
        <v>5500.35</v>
      </c>
      <c r="G12" s="19">
        <v>1051.1099999999999</v>
      </c>
      <c r="H12" s="19">
        <v>49.114890000000003</v>
      </c>
      <c r="I12" s="19">
        <v>5500.35</v>
      </c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</row>
    <row r="13" spans="1:52" x14ac:dyDescent="0.25">
      <c r="A13" s="18" t="s">
        <v>13</v>
      </c>
      <c r="B13" s="19">
        <v>6471</v>
      </c>
      <c r="C13" s="19">
        <v>970.65</v>
      </c>
      <c r="D13" s="19">
        <v>5500.35</v>
      </c>
      <c r="E13" s="19">
        <v>42021.45</v>
      </c>
      <c r="F13" s="19">
        <v>5500.35</v>
      </c>
      <c r="G13" s="19">
        <v>1100.0700000000002</v>
      </c>
      <c r="H13" s="19">
        <v>49.114890000000003</v>
      </c>
      <c r="I13" s="19">
        <v>5500.35</v>
      </c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</row>
    <row r="14" spans="1:52" x14ac:dyDescent="0.25">
      <c r="A14" s="18" t="s">
        <v>14</v>
      </c>
      <c r="B14" s="19">
        <v>6471</v>
      </c>
      <c r="C14" s="19">
        <v>970.65</v>
      </c>
      <c r="D14" s="19">
        <v>5500.35</v>
      </c>
      <c r="E14" s="19">
        <v>47521.799999999996</v>
      </c>
      <c r="F14" s="19">
        <v>5500.35</v>
      </c>
      <c r="G14" s="19">
        <v>1100.0700000000002</v>
      </c>
      <c r="H14" s="19">
        <v>49.114890000000003</v>
      </c>
      <c r="I14" s="19">
        <v>5500.35</v>
      </c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</row>
    <row r="15" spans="1:52" x14ac:dyDescent="0.25">
      <c r="A15" s="18" t="s">
        <v>15</v>
      </c>
      <c r="B15" s="19">
        <v>6471</v>
      </c>
      <c r="C15" s="19">
        <v>970.65</v>
      </c>
      <c r="D15" s="19">
        <v>5500.35</v>
      </c>
      <c r="E15" s="19">
        <v>53022.149999999994</v>
      </c>
      <c r="F15" s="19">
        <v>5500.35</v>
      </c>
      <c r="G15" s="19">
        <v>1100.0700000000002</v>
      </c>
      <c r="H15" s="19">
        <v>49.114890000000003</v>
      </c>
      <c r="I15" s="19">
        <v>5500.35</v>
      </c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</row>
    <row r="16" spans="1:52" x14ac:dyDescent="0.25">
      <c r="A16" s="18" t="s">
        <v>16</v>
      </c>
      <c r="B16" s="19">
        <v>6471</v>
      </c>
      <c r="C16" s="19">
        <v>970.65</v>
      </c>
      <c r="D16" s="19">
        <v>5500.35</v>
      </c>
      <c r="E16" s="19">
        <v>58522.499999999993</v>
      </c>
      <c r="F16" s="19">
        <v>5500.35</v>
      </c>
      <c r="G16" s="19">
        <v>1100.0700000000002</v>
      </c>
      <c r="H16" s="19">
        <v>49.114890000000003</v>
      </c>
      <c r="I16" s="19">
        <v>5500.35</v>
      </c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</row>
    <row r="17" spans="1:40" ht="19.5" customHeight="1" x14ac:dyDescent="0.25">
      <c r="A17" s="20" t="s">
        <v>17</v>
      </c>
      <c r="B17" s="21">
        <v>68850</v>
      </c>
      <c r="C17" s="21">
        <v>10327.499999999998</v>
      </c>
      <c r="D17" s="21">
        <v>58522.499999999993</v>
      </c>
      <c r="E17" s="21">
        <v>58522.499999999993</v>
      </c>
      <c r="F17" s="21">
        <v>58522.499999999993</v>
      </c>
      <c r="G17" s="21">
        <v>10104.502499999999</v>
      </c>
      <c r="H17" s="21">
        <v>522.57150000000001</v>
      </c>
      <c r="I17" s="21">
        <v>58522.499999999993</v>
      </c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</row>
    <row r="18" spans="1:40" x14ac:dyDescent="0.25"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</row>
    <row r="19" spans="1:40" x14ac:dyDescent="0.25"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</row>
    <row r="20" spans="1:40" x14ac:dyDescent="0.25"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</row>
    <row r="21" spans="1:40" x14ac:dyDescent="0.25"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</row>
    <row r="22" spans="1:40" x14ac:dyDescent="0.25"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</row>
    <row r="23" spans="1:40" x14ac:dyDescent="0.25"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</row>
    <row r="24" spans="1:40" x14ac:dyDescent="0.25"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</row>
    <row r="25" spans="1:40" x14ac:dyDescent="0.25"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</row>
    <row r="26" spans="1:40" x14ac:dyDescent="0.25"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</row>
    <row r="27" spans="1:40" x14ac:dyDescent="0.25"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</row>
    <row r="28" spans="1:40" x14ac:dyDescent="0.25"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</row>
    <row r="29" spans="1:40" x14ac:dyDescent="0.25"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</row>
    <row r="30" spans="1:40" x14ac:dyDescent="0.25"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</row>
    <row r="31" spans="1:40" x14ac:dyDescent="0.25"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</row>
    <row r="32" spans="1:40" x14ac:dyDescent="0.25"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</row>
    <row r="33" spans="11:40" x14ac:dyDescent="0.25"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</row>
    <row r="34" spans="11:40" x14ac:dyDescent="0.25"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</row>
    <row r="35" spans="11:40" x14ac:dyDescent="0.25"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</row>
    <row r="36" spans="11:40" x14ac:dyDescent="0.25"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</row>
    <row r="37" spans="11:40" x14ac:dyDescent="0.25"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</row>
    <row r="38" spans="11:40" x14ac:dyDescent="0.25"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</row>
    <row r="39" spans="11:40" x14ac:dyDescent="0.25"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</row>
    <row r="40" spans="11:40" x14ac:dyDescent="0.25"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</row>
    <row r="41" spans="11:40" x14ac:dyDescent="0.25"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</row>
    <row r="42" spans="11:40" x14ac:dyDescent="0.25"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</row>
    <row r="43" spans="11:40" x14ac:dyDescent="0.25"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</row>
    <row r="44" spans="11:40" x14ac:dyDescent="0.25"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</row>
    <row r="45" spans="11:40" x14ac:dyDescent="0.25"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</row>
    <row r="46" spans="11:40" x14ac:dyDescent="0.25"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</row>
    <row r="47" spans="11:40" x14ac:dyDescent="0.25"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</row>
    <row r="48" spans="11:40" x14ac:dyDescent="0.25"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</row>
    <row r="49" spans="11:40" x14ac:dyDescent="0.25"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</row>
    <row r="50" spans="11:40" x14ac:dyDescent="0.25"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</row>
    <row r="51" spans="11:40" x14ac:dyDescent="0.25"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</row>
    <row r="52" spans="11:40" x14ac:dyDescent="0.25"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</row>
    <row r="53" spans="11:40" x14ac:dyDescent="0.25"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</row>
    <row r="54" spans="11:40" x14ac:dyDescent="0.25"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</row>
    <row r="55" spans="11:40" x14ac:dyDescent="0.25"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</row>
    <row r="56" spans="11:40" x14ac:dyDescent="0.25"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</row>
    <row r="57" spans="11:40" x14ac:dyDescent="0.25"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</row>
    <row r="58" spans="11:40" x14ac:dyDescent="0.25"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</row>
    <row r="59" spans="11:40" x14ac:dyDescent="0.25"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</row>
    <row r="60" spans="11:40" x14ac:dyDescent="0.25"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</row>
    <row r="61" spans="11:40" x14ac:dyDescent="0.25"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</row>
    <row r="62" spans="11:40" x14ac:dyDescent="0.25"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</row>
    <row r="63" spans="11:40" x14ac:dyDescent="0.25"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</row>
    <row r="64" spans="11:40" x14ac:dyDescent="0.25"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</row>
    <row r="65" spans="11:40" x14ac:dyDescent="0.25"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</row>
    <row r="66" spans="11:40" x14ac:dyDescent="0.25"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</row>
    <row r="67" spans="11:40" x14ac:dyDescent="0.25"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</row>
    <row r="68" spans="11:40" x14ac:dyDescent="0.25"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</row>
    <row r="69" spans="11:40" x14ac:dyDescent="0.25"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</row>
    <row r="70" spans="11:40" x14ac:dyDescent="0.25"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</row>
    <row r="71" spans="11:40" x14ac:dyDescent="0.25"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</row>
    <row r="72" spans="11:40" x14ac:dyDescent="0.25"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</row>
    <row r="73" spans="11:40" x14ac:dyDescent="0.25"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</row>
    <row r="74" spans="11:40" x14ac:dyDescent="0.25"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</row>
    <row r="75" spans="11:40" x14ac:dyDescent="0.25"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</row>
    <row r="76" spans="11:40" x14ac:dyDescent="0.25"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</row>
    <row r="77" spans="11:40" x14ac:dyDescent="0.25"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</row>
    <row r="78" spans="11:40" x14ac:dyDescent="0.25"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</row>
    <row r="79" spans="11:40" x14ac:dyDescent="0.25"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</row>
    <row r="80" spans="11:40" x14ac:dyDescent="0.25"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</row>
    <row r="81" spans="11:40" x14ac:dyDescent="0.25"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</row>
    <row r="82" spans="11:40" x14ac:dyDescent="0.25"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</row>
    <row r="83" spans="11:40" x14ac:dyDescent="0.25"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</row>
    <row r="84" spans="11:40" x14ac:dyDescent="0.25"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</row>
    <row r="85" spans="11:40" x14ac:dyDescent="0.25"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</row>
    <row r="86" spans="11:40" x14ac:dyDescent="0.25"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</row>
    <row r="87" spans="11:40" x14ac:dyDescent="0.25"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</row>
    <row r="88" spans="11:40" x14ac:dyDescent="0.25"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</row>
    <row r="89" spans="11:40" x14ac:dyDescent="0.25"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</row>
    <row r="90" spans="11:40" x14ac:dyDescent="0.25"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</row>
    <row r="91" spans="11:40" x14ac:dyDescent="0.25"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</row>
    <row r="92" spans="11:40" x14ac:dyDescent="0.25"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</row>
    <row r="93" spans="11:40" x14ac:dyDescent="0.25"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</row>
    <row r="94" spans="11:40" x14ac:dyDescent="0.25"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</row>
    <row r="95" spans="11:40" x14ac:dyDescent="0.25"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</row>
    <row r="96" spans="11:40" x14ac:dyDescent="0.25"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</row>
    <row r="97" spans="11:40" x14ac:dyDescent="0.25"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</row>
    <row r="98" spans="11:40" x14ac:dyDescent="0.25"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</row>
    <row r="99" spans="11:40" x14ac:dyDescent="0.25"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</row>
    <row r="100" spans="11:40" x14ac:dyDescent="0.25"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</row>
    <row r="101" spans="11:40" x14ac:dyDescent="0.25"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</row>
    <row r="102" spans="11:40" x14ac:dyDescent="0.25"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</row>
    <row r="103" spans="11:40" x14ac:dyDescent="0.25"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</row>
    <row r="104" spans="11:40" x14ac:dyDescent="0.25"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</row>
    <row r="105" spans="11:40" x14ac:dyDescent="0.25"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</row>
    <row r="106" spans="11:40" x14ac:dyDescent="0.25"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</row>
    <row r="107" spans="11:40" x14ac:dyDescent="0.25"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</row>
    <row r="108" spans="11:40" x14ac:dyDescent="0.25"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</row>
    <row r="109" spans="11:40" x14ac:dyDescent="0.25"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</row>
    <row r="110" spans="11:40" x14ac:dyDescent="0.25"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</row>
    <row r="111" spans="11:40" x14ac:dyDescent="0.25"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</row>
    <row r="112" spans="11:40" x14ac:dyDescent="0.25"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</row>
    <row r="113" spans="11:40" x14ac:dyDescent="0.25"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</row>
    <row r="114" spans="11:40" x14ac:dyDescent="0.25"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</row>
    <row r="115" spans="11:40" x14ac:dyDescent="0.25"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</row>
    <row r="116" spans="11:40" x14ac:dyDescent="0.25"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</row>
    <row r="117" spans="11:40" x14ac:dyDescent="0.25"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</row>
    <row r="118" spans="11:40" x14ac:dyDescent="0.25"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</row>
    <row r="119" spans="11:40" x14ac:dyDescent="0.25"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</row>
    <row r="120" spans="11:40" x14ac:dyDescent="0.25"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</row>
    <row r="121" spans="11:40" x14ac:dyDescent="0.25"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</row>
    <row r="122" spans="11:40" x14ac:dyDescent="0.25"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</row>
    <row r="123" spans="11:40" x14ac:dyDescent="0.25"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</row>
    <row r="124" spans="11:40" x14ac:dyDescent="0.25"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</row>
    <row r="125" spans="11:40" x14ac:dyDescent="0.25"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</row>
    <row r="126" spans="11:40" x14ac:dyDescent="0.25"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</row>
    <row r="127" spans="11:40" x14ac:dyDescent="0.25"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</row>
    <row r="128" spans="11:40" x14ac:dyDescent="0.25"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</row>
    <row r="129" spans="11:40" x14ac:dyDescent="0.25"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</row>
    <row r="130" spans="11:40" x14ac:dyDescent="0.25"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</row>
    <row r="131" spans="11:40" x14ac:dyDescent="0.25"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</row>
    <row r="132" spans="11:40" x14ac:dyDescent="0.25"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</row>
    <row r="133" spans="11:40" x14ac:dyDescent="0.25"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</row>
    <row r="134" spans="11:40" x14ac:dyDescent="0.25"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</row>
    <row r="135" spans="11:40" x14ac:dyDescent="0.25"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</row>
    <row r="136" spans="11:40" x14ac:dyDescent="0.25"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</row>
    <row r="137" spans="11:40" x14ac:dyDescent="0.25"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</row>
    <row r="138" spans="11:40" x14ac:dyDescent="0.25"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</row>
    <row r="139" spans="11:40" x14ac:dyDescent="0.25"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</row>
    <row r="140" spans="11:40" x14ac:dyDescent="0.25"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</row>
    <row r="141" spans="11:40" x14ac:dyDescent="0.25"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</row>
    <row r="142" spans="11:40" x14ac:dyDescent="0.25"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</row>
    <row r="143" spans="11:40" x14ac:dyDescent="0.25"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</row>
    <row r="144" spans="11:40" x14ac:dyDescent="0.25"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</row>
    <row r="145" spans="11:40" x14ac:dyDescent="0.25"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</row>
    <row r="146" spans="11:40" x14ac:dyDescent="0.25"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</row>
    <row r="147" spans="11:40" x14ac:dyDescent="0.25"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</row>
    <row r="148" spans="11:40" x14ac:dyDescent="0.25"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</row>
    <row r="149" spans="11:40" x14ac:dyDescent="0.25"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</row>
    <row r="150" spans="11:40" x14ac:dyDescent="0.25"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</row>
    <row r="151" spans="11:40" x14ac:dyDescent="0.25"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</row>
    <row r="152" spans="11:40" x14ac:dyDescent="0.25"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</row>
    <row r="153" spans="11:40" x14ac:dyDescent="0.25"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</row>
    <row r="154" spans="11:40" x14ac:dyDescent="0.25"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</row>
    <row r="155" spans="11:40" x14ac:dyDescent="0.25"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</row>
    <row r="156" spans="11:40" x14ac:dyDescent="0.25"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</row>
    <row r="157" spans="11:40" x14ac:dyDescent="0.25"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</row>
    <row r="158" spans="11:40" x14ac:dyDescent="0.25"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</row>
    <row r="159" spans="11:40" x14ac:dyDescent="0.25"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</row>
    <row r="160" spans="11:40" x14ac:dyDescent="0.25"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</row>
    <row r="161" spans="11:40" x14ac:dyDescent="0.25"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</row>
    <row r="162" spans="11:40" x14ac:dyDescent="0.25"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</row>
    <row r="163" spans="11:40" x14ac:dyDescent="0.25"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</row>
    <row r="164" spans="11:40" x14ac:dyDescent="0.25"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</row>
    <row r="165" spans="11:40" x14ac:dyDescent="0.25"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</row>
    <row r="166" spans="11:40" x14ac:dyDescent="0.25"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</row>
    <row r="167" spans="11:40" x14ac:dyDescent="0.25"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</row>
    <row r="168" spans="11:40" x14ac:dyDescent="0.25"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</row>
    <row r="169" spans="11:40" x14ac:dyDescent="0.25"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</row>
    <row r="170" spans="11:40" x14ac:dyDescent="0.25"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</row>
    <row r="171" spans="11:40" x14ac:dyDescent="0.25"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</row>
    <row r="172" spans="11:40" x14ac:dyDescent="0.25"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</row>
    <row r="173" spans="11:40" x14ac:dyDescent="0.25"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</row>
    <row r="174" spans="11:40" x14ac:dyDescent="0.25"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</row>
    <row r="175" spans="11:40" x14ac:dyDescent="0.25"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</row>
    <row r="176" spans="11:40" x14ac:dyDescent="0.25"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</row>
    <row r="177" spans="11:40" x14ac:dyDescent="0.25"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</row>
    <row r="178" spans="11:40" x14ac:dyDescent="0.25"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</row>
    <row r="179" spans="11:40" x14ac:dyDescent="0.25"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</row>
    <row r="180" spans="11:40" x14ac:dyDescent="0.25"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</row>
    <row r="181" spans="11:40" x14ac:dyDescent="0.25"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</row>
    <row r="182" spans="11:40" x14ac:dyDescent="0.25"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</row>
    <row r="183" spans="11:40" x14ac:dyDescent="0.25"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</row>
    <row r="184" spans="11:40" x14ac:dyDescent="0.25"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</row>
    <row r="185" spans="11:40" x14ac:dyDescent="0.25"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</row>
    <row r="186" spans="11:40" x14ac:dyDescent="0.25"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</row>
    <row r="187" spans="11:40" x14ac:dyDescent="0.25"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</row>
    <row r="188" spans="11:40" x14ac:dyDescent="0.25"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</row>
    <row r="189" spans="11:40" x14ac:dyDescent="0.25"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</row>
    <row r="190" spans="11:40" x14ac:dyDescent="0.25"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</row>
    <row r="191" spans="11:40" x14ac:dyDescent="0.25"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</row>
    <row r="192" spans="11:40" x14ac:dyDescent="0.25"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</row>
    <row r="193" spans="11:40" x14ac:dyDescent="0.25"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</row>
    <row r="194" spans="11:40" x14ac:dyDescent="0.25"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</row>
    <row r="195" spans="11:40" x14ac:dyDescent="0.25"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</row>
    <row r="196" spans="11:40" x14ac:dyDescent="0.25"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</row>
    <row r="197" spans="11:40" x14ac:dyDescent="0.25"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</row>
    <row r="198" spans="11:40" x14ac:dyDescent="0.25"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</row>
    <row r="199" spans="11:40" x14ac:dyDescent="0.25"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</row>
    <row r="200" spans="11:40" x14ac:dyDescent="0.25"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</row>
    <row r="201" spans="11:40" x14ac:dyDescent="0.25"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</row>
    <row r="202" spans="11:40" x14ac:dyDescent="0.25"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</row>
    <row r="203" spans="11:40" x14ac:dyDescent="0.25"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</row>
    <row r="204" spans="11:40" x14ac:dyDescent="0.25"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</row>
    <row r="205" spans="11:40" x14ac:dyDescent="0.25"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</row>
    <row r="206" spans="11:40" x14ac:dyDescent="0.25"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</row>
    <row r="207" spans="11:40" x14ac:dyDescent="0.25"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</row>
    <row r="208" spans="11:40" x14ac:dyDescent="0.25"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</row>
    <row r="209" spans="11:40" x14ac:dyDescent="0.25"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</row>
    <row r="210" spans="11:40" x14ac:dyDescent="0.25"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</row>
    <row r="211" spans="11:40" x14ac:dyDescent="0.25"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</row>
    <row r="212" spans="11:40" x14ac:dyDescent="0.25"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</row>
    <row r="213" spans="11:40" x14ac:dyDescent="0.25"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</row>
    <row r="214" spans="11:40" x14ac:dyDescent="0.25"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</row>
    <row r="215" spans="11:40" x14ac:dyDescent="0.25"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</row>
    <row r="216" spans="11:40" x14ac:dyDescent="0.25"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</row>
    <row r="217" spans="11:40" x14ac:dyDescent="0.25"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</row>
    <row r="218" spans="11:40" x14ac:dyDescent="0.25"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</row>
    <row r="219" spans="11:40" x14ac:dyDescent="0.25"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</row>
    <row r="220" spans="11:40" x14ac:dyDescent="0.25"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</row>
    <row r="221" spans="11:40" x14ac:dyDescent="0.25"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</row>
    <row r="222" spans="11:40" x14ac:dyDescent="0.25"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</row>
    <row r="223" spans="11:40" x14ac:dyDescent="0.25"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</row>
    <row r="224" spans="11:40" x14ac:dyDescent="0.25"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</row>
    <row r="225" spans="11:40" x14ac:dyDescent="0.25"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</row>
    <row r="226" spans="11:40" x14ac:dyDescent="0.25"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</row>
    <row r="227" spans="11:40" x14ac:dyDescent="0.25"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</row>
    <row r="228" spans="11:40" x14ac:dyDescent="0.25"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</row>
    <row r="229" spans="11:40" x14ac:dyDescent="0.25"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</row>
    <row r="230" spans="11:40" x14ac:dyDescent="0.25"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</row>
    <row r="231" spans="11:40" x14ac:dyDescent="0.25"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</row>
    <row r="232" spans="11:40" x14ac:dyDescent="0.25"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</row>
    <row r="233" spans="11:40" x14ac:dyDescent="0.25"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</row>
    <row r="234" spans="11:40" x14ac:dyDescent="0.25"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</row>
    <row r="235" spans="11:40" x14ac:dyDescent="0.25"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</row>
    <row r="236" spans="11:40" x14ac:dyDescent="0.25"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</row>
    <row r="237" spans="11:40" x14ac:dyDescent="0.25"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</row>
    <row r="238" spans="11:40" x14ac:dyDescent="0.25"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</row>
    <row r="239" spans="11:40" x14ac:dyDescent="0.25"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</row>
    <row r="240" spans="11:40" x14ac:dyDescent="0.25"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</row>
    <row r="241" spans="11:40" x14ac:dyDescent="0.25"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</row>
    <row r="242" spans="11:40" x14ac:dyDescent="0.25"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</row>
    <row r="243" spans="11:40" x14ac:dyDescent="0.25"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</row>
    <row r="244" spans="11:40" x14ac:dyDescent="0.25"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</row>
    <row r="245" spans="11:40" x14ac:dyDescent="0.25"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</row>
    <row r="246" spans="11:40" x14ac:dyDescent="0.25"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</row>
    <row r="247" spans="11:40" x14ac:dyDescent="0.25"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</row>
    <row r="248" spans="11:40" x14ac:dyDescent="0.25"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</row>
    <row r="249" spans="11:40" x14ac:dyDescent="0.25"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</row>
    <row r="250" spans="11:40" x14ac:dyDescent="0.25"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</row>
    <row r="251" spans="11:40" x14ac:dyDescent="0.25"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</row>
    <row r="252" spans="11:40" x14ac:dyDescent="0.25"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</row>
    <row r="253" spans="11:40" x14ac:dyDescent="0.25"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</row>
    <row r="254" spans="11:40" x14ac:dyDescent="0.25"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</row>
    <row r="255" spans="11:40" x14ac:dyDescent="0.25"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</row>
    <row r="256" spans="11:40" x14ac:dyDescent="0.25"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</row>
    <row r="257" spans="11:40" x14ac:dyDescent="0.25"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</row>
    <row r="258" spans="11:40" x14ac:dyDescent="0.25"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</row>
    <row r="259" spans="11:40" x14ac:dyDescent="0.25"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</row>
    <row r="260" spans="11:40" x14ac:dyDescent="0.25"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</row>
    <row r="261" spans="11:40" x14ac:dyDescent="0.25"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</row>
    <row r="262" spans="11:40" x14ac:dyDescent="0.25"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</row>
    <row r="263" spans="11:40" x14ac:dyDescent="0.25"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</row>
    <row r="264" spans="11:40" x14ac:dyDescent="0.25"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</row>
    <row r="265" spans="11:40" x14ac:dyDescent="0.25"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</row>
    <row r="266" spans="11:40" x14ac:dyDescent="0.25"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</row>
    <row r="267" spans="11:40" x14ac:dyDescent="0.25"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</row>
    <row r="268" spans="11:40" x14ac:dyDescent="0.25"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</row>
    <row r="269" spans="11:40" x14ac:dyDescent="0.25"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</row>
    <row r="270" spans="11:40" x14ac:dyDescent="0.25"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</row>
    <row r="271" spans="11:40" x14ac:dyDescent="0.25"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</row>
    <row r="272" spans="11:40" x14ac:dyDescent="0.25"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</row>
    <row r="273" spans="11:40" x14ac:dyDescent="0.25"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</row>
    <row r="274" spans="11:40" x14ac:dyDescent="0.25"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</row>
    <row r="275" spans="11:40" x14ac:dyDescent="0.25"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</row>
    <row r="276" spans="11:40" x14ac:dyDescent="0.25"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</row>
    <row r="277" spans="11:40" x14ac:dyDescent="0.25"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</row>
    <row r="278" spans="11:40" x14ac:dyDescent="0.25"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</row>
    <row r="279" spans="11:40" x14ac:dyDescent="0.25"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</row>
    <row r="280" spans="11:40" x14ac:dyDescent="0.25"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</row>
    <row r="281" spans="11:40" x14ac:dyDescent="0.25"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</row>
    <row r="282" spans="11:40" x14ac:dyDescent="0.25"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</row>
    <row r="283" spans="11:40" x14ac:dyDescent="0.25"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</row>
    <row r="284" spans="11:40" x14ac:dyDescent="0.25"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</row>
    <row r="285" spans="11:40" x14ac:dyDescent="0.25"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</row>
    <row r="286" spans="11:40" x14ac:dyDescent="0.25"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</row>
    <row r="287" spans="11:40" x14ac:dyDescent="0.25"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</row>
    <row r="288" spans="11:40" x14ac:dyDescent="0.25"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</row>
    <row r="289" spans="11:40" x14ac:dyDescent="0.25"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</row>
    <row r="290" spans="11:40" x14ac:dyDescent="0.25"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</row>
    <row r="291" spans="11:40" x14ac:dyDescent="0.25"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</row>
    <row r="292" spans="11:40" x14ac:dyDescent="0.25"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</row>
    <row r="293" spans="11:40" x14ac:dyDescent="0.25"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</row>
    <row r="294" spans="11:40" x14ac:dyDescent="0.25"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</row>
    <row r="295" spans="11:40" x14ac:dyDescent="0.25"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</row>
    <row r="296" spans="11:40" x14ac:dyDescent="0.25"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</row>
    <row r="297" spans="11:40" x14ac:dyDescent="0.25"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</row>
    <row r="298" spans="11:40" x14ac:dyDescent="0.25"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</row>
    <row r="299" spans="11:40" x14ac:dyDescent="0.25"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</row>
    <row r="300" spans="11:40" x14ac:dyDescent="0.25"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</row>
    <row r="301" spans="11:40" x14ac:dyDescent="0.25"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</row>
    <row r="302" spans="11:40" x14ac:dyDescent="0.25"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</row>
    <row r="303" spans="11:40" x14ac:dyDescent="0.25"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</row>
    <row r="304" spans="11:40" x14ac:dyDescent="0.25"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</row>
    <row r="305" spans="11:40" x14ac:dyDescent="0.25"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</row>
    <row r="306" spans="11:40" x14ac:dyDescent="0.25"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</row>
    <row r="307" spans="11:40" x14ac:dyDescent="0.25"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</row>
    <row r="308" spans="11:40" x14ac:dyDescent="0.25"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</row>
    <row r="309" spans="11:40" x14ac:dyDescent="0.25"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</row>
    <row r="310" spans="11:40" x14ac:dyDescent="0.25"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</row>
    <row r="311" spans="11:40" x14ac:dyDescent="0.25"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</row>
    <row r="312" spans="11:40" x14ac:dyDescent="0.25"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</row>
    <row r="313" spans="11:40" x14ac:dyDescent="0.25"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</row>
    <row r="314" spans="11:40" x14ac:dyDescent="0.25"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</row>
    <row r="315" spans="11:40" x14ac:dyDescent="0.25"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</row>
    <row r="316" spans="11:40" x14ac:dyDescent="0.25"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</row>
    <row r="317" spans="11:40" x14ac:dyDescent="0.25"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</row>
    <row r="318" spans="11:40" x14ac:dyDescent="0.25"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</row>
    <row r="319" spans="11:40" x14ac:dyDescent="0.25"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</row>
    <row r="320" spans="11:40" x14ac:dyDescent="0.25"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</row>
    <row r="321" spans="11:40" x14ac:dyDescent="0.25"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</row>
    <row r="322" spans="11:40" x14ac:dyDescent="0.25"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</row>
    <row r="323" spans="11:40" x14ac:dyDescent="0.25"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</row>
    <row r="324" spans="11:40" x14ac:dyDescent="0.25"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</row>
    <row r="325" spans="11:40" x14ac:dyDescent="0.25"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</row>
    <row r="326" spans="11:40" x14ac:dyDescent="0.25"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</row>
    <row r="327" spans="11:40" x14ac:dyDescent="0.25"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</row>
    <row r="328" spans="11:40" x14ac:dyDescent="0.25"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</row>
    <row r="329" spans="11:40" x14ac:dyDescent="0.25"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</row>
    <row r="330" spans="11:40" x14ac:dyDescent="0.25"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</row>
    <row r="331" spans="11:40" x14ac:dyDescent="0.25"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</row>
    <row r="332" spans="11:40" x14ac:dyDescent="0.25"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</row>
    <row r="333" spans="11:40" x14ac:dyDescent="0.25"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</row>
    <row r="334" spans="11:40" x14ac:dyDescent="0.25"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</row>
    <row r="335" spans="11:40" x14ac:dyDescent="0.25"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</row>
    <row r="336" spans="11:40" x14ac:dyDescent="0.25"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</row>
    <row r="337" spans="11:40" x14ac:dyDescent="0.25"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</row>
    <row r="338" spans="11:40" x14ac:dyDescent="0.25"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</row>
    <row r="339" spans="11:40" x14ac:dyDescent="0.25"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</row>
    <row r="340" spans="11:40" x14ac:dyDescent="0.25"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</row>
    <row r="341" spans="11:40" x14ac:dyDescent="0.25"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</row>
    <row r="342" spans="11:40" x14ac:dyDescent="0.25"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</row>
    <row r="343" spans="11:40" x14ac:dyDescent="0.25"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</row>
    <row r="344" spans="11:40" x14ac:dyDescent="0.25"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</row>
    <row r="345" spans="11:40" x14ac:dyDescent="0.25"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</row>
    <row r="346" spans="11:40" x14ac:dyDescent="0.25"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</row>
    <row r="347" spans="11:40" x14ac:dyDescent="0.25"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</row>
    <row r="348" spans="11:40" x14ac:dyDescent="0.25"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</row>
    <row r="349" spans="11:40" x14ac:dyDescent="0.25"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</row>
    <row r="350" spans="11:40" x14ac:dyDescent="0.25"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</row>
    <row r="351" spans="11:40" x14ac:dyDescent="0.25"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</row>
    <row r="352" spans="11:40" x14ac:dyDescent="0.25"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</row>
    <row r="353" spans="11:40" x14ac:dyDescent="0.25"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</row>
    <row r="354" spans="11:40" x14ac:dyDescent="0.25"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</row>
    <row r="355" spans="11:40" x14ac:dyDescent="0.25"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</row>
    <row r="356" spans="11:40" x14ac:dyDescent="0.25"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</row>
    <row r="357" spans="11:40" x14ac:dyDescent="0.25"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</row>
    <row r="358" spans="11:40" x14ac:dyDescent="0.25"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</row>
    <row r="359" spans="11:40" x14ac:dyDescent="0.25"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</row>
    <row r="360" spans="11:40" x14ac:dyDescent="0.25"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</row>
    <row r="361" spans="11:40" x14ac:dyDescent="0.25"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</row>
    <row r="362" spans="11:40" x14ac:dyDescent="0.25"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</row>
    <row r="363" spans="11:40" x14ac:dyDescent="0.25"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</row>
    <row r="364" spans="11:40" x14ac:dyDescent="0.25"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</row>
    <row r="365" spans="11:40" x14ac:dyDescent="0.25"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</row>
    <row r="366" spans="11:40" x14ac:dyDescent="0.25"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</row>
    <row r="367" spans="11:40" x14ac:dyDescent="0.25"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</row>
    <row r="368" spans="11:40" x14ac:dyDescent="0.25"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</row>
    <row r="369" spans="11:40" x14ac:dyDescent="0.25"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</row>
    <row r="370" spans="11:40" x14ac:dyDescent="0.25"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</row>
    <row r="371" spans="11:40" x14ac:dyDescent="0.25"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</row>
    <row r="372" spans="11:40" x14ac:dyDescent="0.25"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</row>
    <row r="373" spans="11:40" x14ac:dyDescent="0.25"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</row>
    <row r="374" spans="11:40" x14ac:dyDescent="0.25"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</row>
    <row r="375" spans="11:40" x14ac:dyDescent="0.25"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</row>
    <row r="376" spans="11:40" x14ac:dyDescent="0.25"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</row>
    <row r="377" spans="11:40" x14ac:dyDescent="0.25"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</row>
    <row r="378" spans="11:40" x14ac:dyDescent="0.25"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</row>
    <row r="379" spans="11:40" x14ac:dyDescent="0.25"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</row>
    <row r="380" spans="11:40" x14ac:dyDescent="0.25"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</row>
    <row r="381" spans="11:40" x14ac:dyDescent="0.25"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</row>
    <row r="382" spans="11:40" x14ac:dyDescent="0.25"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</row>
    <row r="383" spans="11:40" x14ac:dyDescent="0.25"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</row>
    <row r="384" spans="11:40" x14ac:dyDescent="0.25"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</row>
    <row r="385" spans="11:40" x14ac:dyDescent="0.25"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</row>
    <row r="386" spans="11:40" x14ac:dyDescent="0.25"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</row>
    <row r="387" spans="11:40" x14ac:dyDescent="0.25"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</row>
    <row r="388" spans="11:40" x14ac:dyDescent="0.25"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</row>
    <row r="389" spans="11:40" x14ac:dyDescent="0.25"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</row>
    <row r="390" spans="11:40" x14ac:dyDescent="0.25"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</row>
    <row r="391" spans="11:40" x14ac:dyDescent="0.25"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</row>
    <row r="392" spans="11:40" x14ac:dyDescent="0.25"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</row>
    <row r="393" spans="11:40" x14ac:dyDescent="0.25"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</row>
    <row r="394" spans="11:40" x14ac:dyDescent="0.25"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</row>
    <row r="395" spans="11:40" x14ac:dyDescent="0.25"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</row>
    <row r="396" spans="11:40" x14ac:dyDescent="0.25"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</row>
    <row r="397" spans="11:40" x14ac:dyDescent="0.25"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</row>
    <row r="398" spans="11:40" x14ac:dyDescent="0.25"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</row>
    <row r="399" spans="11:40" x14ac:dyDescent="0.25"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</row>
    <row r="400" spans="11:40" x14ac:dyDescent="0.25"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</row>
    <row r="401" spans="11:40" x14ac:dyDescent="0.25"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</row>
    <row r="402" spans="11:40" x14ac:dyDescent="0.25"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</row>
    <row r="403" spans="11:40" x14ac:dyDescent="0.25"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  <c r="AL403"/>
      <c r="AM403"/>
      <c r="AN403"/>
    </row>
    <row r="404" spans="11:40" x14ac:dyDescent="0.25"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  <c r="AK404"/>
      <c r="AL404"/>
      <c r="AM404"/>
      <c r="AN404"/>
    </row>
    <row r="405" spans="11:40" x14ac:dyDescent="0.25"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  <c r="AM405"/>
      <c r="AN405"/>
    </row>
    <row r="406" spans="11:40" x14ac:dyDescent="0.25"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  <c r="AL406"/>
      <c r="AM406"/>
      <c r="AN406"/>
    </row>
    <row r="407" spans="11:40" x14ac:dyDescent="0.25"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/>
      <c r="AK407"/>
      <c r="AL407"/>
      <c r="AM407"/>
      <c r="AN407"/>
    </row>
    <row r="408" spans="11:40" x14ac:dyDescent="0.25"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  <c r="AK408"/>
      <c r="AL408"/>
      <c r="AM408"/>
      <c r="AN408"/>
    </row>
    <row r="409" spans="11:40" x14ac:dyDescent="0.25"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  <c r="AL409"/>
      <c r="AM409"/>
      <c r="AN409"/>
    </row>
    <row r="410" spans="11:40" x14ac:dyDescent="0.25"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  <c r="AM410"/>
      <c r="AN410"/>
    </row>
    <row r="411" spans="11:40" x14ac:dyDescent="0.25"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  <c r="AN411"/>
    </row>
    <row r="412" spans="11:40" x14ac:dyDescent="0.25"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  <c r="AL412"/>
      <c r="AM412"/>
      <c r="AN412"/>
    </row>
    <row r="413" spans="11:40" x14ac:dyDescent="0.25"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/>
      <c r="AK413"/>
      <c r="AL413"/>
      <c r="AM413"/>
      <c r="AN413"/>
    </row>
    <row r="414" spans="11:40" x14ac:dyDescent="0.25"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  <c r="AK414"/>
      <c r="AL414"/>
      <c r="AM414"/>
      <c r="AN414"/>
    </row>
    <row r="415" spans="11:40" x14ac:dyDescent="0.25"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  <c r="AL415"/>
      <c r="AM415"/>
      <c r="AN415"/>
    </row>
    <row r="416" spans="11:40" x14ac:dyDescent="0.25"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/>
      <c r="AK416"/>
      <c r="AL416"/>
      <c r="AM416"/>
      <c r="AN416"/>
    </row>
    <row r="417" spans="11:40" x14ac:dyDescent="0.25"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  <c r="AK417"/>
      <c r="AL417"/>
      <c r="AM417"/>
      <c r="AN417"/>
    </row>
    <row r="418" spans="11:40" x14ac:dyDescent="0.25"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  <c r="AL418"/>
      <c r="AM418"/>
      <c r="AN418"/>
    </row>
    <row r="419" spans="11:40" x14ac:dyDescent="0.25"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  <c r="AK419"/>
      <c r="AL419"/>
      <c r="AM419"/>
      <c r="AN419"/>
    </row>
    <row r="420" spans="11:40" x14ac:dyDescent="0.25"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  <c r="AK420"/>
      <c r="AL420"/>
      <c r="AM420"/>
      <c r="AN420"/>
    </row>
    <row r="421" spans="11:40" x14ac:dyDescent="0.25"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  <c r="AL421"/>
      <c r="AM421"/>
      <c r="AN421"/>
    </row>
    <row r="422" spans="11:40" x14ac:dyDescent="0.25"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/>
      <c r="AK422"/>
      <c r="AL422"/>
      <c r="AM422"/>
      <c r="AN422"/>
    </row>
    <row r="423" spans="11:40" x14ac:dyDescent="0.25"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  <c r="AK423"/>
      <c r="AL423"/>
      <c r="AM423"/>
      <c r="AN423"/>
    </row>
    <row r="424" spans="11:40" x14ac:dyDescent="0.25"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  <c r="AL424"/>
      <c r="AM424"/>
      <c r="AN424"/>
    </row>
    <row r="425" spans="11:40" x14ac:dyDescent="0.25"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/>
      <c r="AK425"/>
      <c r="AL425"/>
      <c r="AM425"/>
      <c r="AN425"/>
    </row>
    <row r="426" spans="11:40" x14ac:dyDescent="0.25"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  <c r="AK426"/>
      <c r="AL426"/>
      <c r="AM426"/>
      <c r="AN426"/>
    </row>
    <row r="427" spans="11:40" x14ac:dyDescent="0.25"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  <c r="AL427"/>
      <c r="AM427"/>
      <c r="AN427"/>
    </row>
    <row r="428" spans="11:40" x14ac:dyDescent="0.25"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/>
      <c r="AK428"/>
      <c r="AL428"/>
      <c r="AM428"/>
      <c r="AN428"/>
    </row>
    <row r="429" spans="11:40" x14ac:dyDescent="0.25"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/>
      <c r="AK429"/>
      <c r="AL429"/>
      <c r="AM429"/>
      <c r="AN429"/>
    </row>
    <row r="430" spans="11:40" x14ac:dyDescent="0.25"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  <c r="AL430"/>
      <c r="AM430"/>
      <c r="AN430"/>
    </row>
    <row r="431" spans="11:40" x14ac:dyDescent="0.25"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  <c r="AJ431"/>
      <c r="AK431"/>
      <c r="AL431"/>
      <c r="AM431"/>
      <c r="AN431"/>
    </row>
    <row r="432" spans="11:40" x14ac:dyDescent="0.25"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/>
      <c r="AK432"/>
      <c r="AL432"/>
      <c r="AM432"/>
      <c r="AN432"/>
    </row>
    <row r="433" spans="11:40" x14ac:dyDescent="0.25"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  <c r="AK433"/>
      <c r="AL433"/>
      <c r="AM433"/>
      <c r="AN433"/>
    </row>
    <row r="434" spans="11:40" x14ac:dyDescent="0.25"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  <c r="AJ434"/>
      <c r="AK434"/>
      <c r="AL434"/>
      <c r="AM434"/>
      <c r="AN434"/>
    </row>
    <row r="435" spans="11:40" x14ac:dyDescent="0.25"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  <c r="AJ435"/>
      <c r="AK435"/>
      <c r="AL435"/>
      <c r="AM435"/>
      <c r="AN435"/>
    </row>
    <row r="436" spans="11:40" x14ac:dyDescent="0.25"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  <c r="AK436"/>
      <c r="AL436"/>
      <c r="AM436"/>
      <c r="AN436"/>
    </row>
    <row r="437" spans="11:40" x14ac:dyDescent="0.25"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</row>
    <row r="438" spans="11:40" x14ac:dyDescent="0.25"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  <c r="AJ438"/>
      <c r="AK438"/>
      <c r="AL438"/>
      <c r="AM438"/>
      <c r="AN438"/>
    </row>
    <row r="439" spans="11:40" x14ac:dyDescent="0.25"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  <c r="AK439"/>
      <c r="AL439"/>
      <c r="AM439"/>
      <c r="AN439"/>
    </row>
    <row r="440" spans="11:40" x14ac:dyDescent="0.25"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  <c r="AJ440"/>
      <c r="AK440"/>
      <c r="AL440"/>
      <c r="AM440"/>
      <c r="AN440"/>
    </row>
    <row r="441" spans="11:40" x14ac:dyDescent="0.25"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  <c r="AJ441"/>
      <c r="AK441"/>
      <c r="AL441"/>
      <c r="AM441"/>
      <c r="AN441"/>
    </row>
    <row r="442" spans="11:40" x14ac:dyDescent="0.25"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  <c r="AK442"/>
      <c r="AL442"/>
      <c r="AM442"/>
      <c r="AN442"/>
    </row>
    <row r="443" spans="11:40" x14ac:dyDescent="0.25"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  <c r="AJ443"/>
      <c r="AK443"/>
      <c r="AL443"/>
      <c r="AM443"/>
      <c r="AN443"/>
    </row>
    <row r="444" spans="11:40" x14ac:dyDescent="0.25"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  <c r="AJ444"/>
      <c r="AK444"/>
      <c r="AL444"/>
      <c r="AM444"/>
      <c r="AN444"/>
    </row>
    <row r="445" spans="11:40" x14ac:dyDescent="0.25"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  <c r="AK445"/>
      <c r="AL445"/>
      <c r="AM445"/>
      <c r="AN445"/>
    </row>
    <row r="446" spans="11:40" x14ac:dyDescent="0.25"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  <c r="AJ446"/>
      <c r="AK446"/>
      <c r="AL446"/>
      <c r="AM446"/>
      <c r="AN446"/>
    </row>
    <row r="447" spans="11:40" x14ac:dyDescent="0.25"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  <c r="AJ447"/>
      <c r="AK447"/>
      <c r="AL447"/>
      <c r="AM447"/>
      <c r="AN447"/>
    </row>
    <row r="448" spans="11:40" x14ac:dyDescent="0.25"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  <c r="AK448"/>
      <c r="AL448"/>
      <c r="AM448"/>
      <c r="AN448"/>
    </row>
    <row r="449" spans="11:40" x14ac:dyDescent="0.25"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  <c r="AJ449"/>
      <c r="AK449"/>
      <c r="AL449"/>
      <c r="AM449"/>
      <c r="AN449"/>
    </row>
    <row r="450" spans="11:40" x14ac:dyDescent="0.25"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  <c r="AJ450"/>
      <c r="AK450"/>
      <c r="AL450"/>
      <c r="AM450"/>
      <c r="AN450"/>
    </row>
    <row r="451" spans="11:40" x14ac:dyDescent="0.25"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/>
      <c r="AK451"/>
      <c r="AL451"/>
      <c r="AM451"/>
      <c r="AN451"/>
    </row>
    <row r="452" spans="11:40" x14ac:dyDescent="0.25"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  <c r="AJ452"/>
      <c r="AK452"/>
      <c r="AL452"/>
      <c r="AM452"/>
      <c r="AN452"/>
    </row>
    <row r="453" spans="11:40" x14ac:dyDescent="0.25"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  <c r="AJ453"/>
      <c r="AK453"/>
      <c r="AL453"/>
      <c r="AM453"/>
      <c r="AN453"/>
    </row>
    <row r="454" spans="11:40" x14ac:dyDescent="0.25"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/>
      <c r="AK454"/>
      <c r="AL454"/>
      <c r="AM454"/>
      <c r="AN454"/>
    </row>
    <row r="455" spans="11:40" x14ac:dyDescent="0.25"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  <c r="AJ455"/>
      <c r="AK455"/>
      <c r="AL455"/>
      <c r="AM455"/>
      <c r="AN455"/>
    </row>
    <row r="456" spans="11:40" x14ac:dyDescent="0.25"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  <c r="AJ456"/>
      <c r="AK456"/>
      <c r="AL456"/>
      <c r="AM456"/>
      <c r="AN456"/>
    </row>
    <row r="457" spans="11:40" x14ac:dyDescent="0.25"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/>
      <c r="AK457"/>
      <c r="AL457"/>
      <c r="AM457"/>
      <c r="AN457"/>
    </row>
    <row r="458" spans="11:40" x14ac:dyDescent="0.25"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  <c r="AJ458"/>
      <c r="AK458"/>
      <c r="AL458"/>
      <c r="AM458"/>
      <c r="AN458"/>
    </row>
    <row r="459" spans="11:40" x14ac:dyDescent="0.25"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  <c r="AJ459"/>
      <c r="AK459"/>
      <c r="AL459"/>
      <c r="AM459"/>
      <c r="AN459"/>
    </row>
    <row r="460" spans="11:40" x14ac:dyDescent="0.25"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  <c r="AJ460"/>
      <c r="AK460"/>
      <c r="AL460"/>
      <c r="AM460"/>
      <c r="AN460"/>
    </row>
    <row r="461" spans="11:40" x14ac:dyDescent="0.25"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  <c r="AJ461"/>
      <c r="AK461"/>
      <c r="AL461"/>
      <c r="AM461"/>
      <c r="AN461"/>
    </row>
    <row r="462" spans="11:40" x14ac:dyDescent="0.25"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  <c r="AJ462"/>
      <c r="AK462"/>
      <c r="AL462"/>
      <c r="AM462"/>
      <c r="AN462"/>
    </row>
    <row r="463" spans="11:40" x14ac:dyDescent="0.25"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  <c r="AJ463"/>
      <c r="AK463"/>
      <c r="AL463"/>
      <c r="AM463"/>
      <c r="AN463"/>
    </row>
    <row r="464" spans="11:40" x14ac:dyDescent="0.25"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  <c r="AJ464"/>
      <c r="AK464"/>
      <c r="AL464"/>
      <c r="AM464"/>
      <c r="AN464"/>
    </row>
    <row r="465" spans="11:40" x14ac:dyDescent="0.25"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  <c r="AJ465"/>
      <c r="AK465"/>
      <c r="AL465"/>
      <c r="AM465"/>
      <c r="AN465"/>
    </row>
    <row r="466" spans="11:40" x14ac:dyDescent="0.25"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  <c r="AJ466"/>
      <c r="AK466"/>
      <c r="AL466"/>
      <c r="AM466"/>
      <c r="AN466"/>
    </row>
    <row r="467" spans="11:40" x14ac:dyDescent="0.25"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  <c r="AJ467"/>
      <c r="AK467"/>
      <c r="AL467"/>
      <c r="AM467"/>
      <c r="AN467"/>
    </row>
    <row r="468" spans="11:40" x14ac:dyDescent="0.25"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  <c r="AJ468"/>
      <c r="AK468"/>
      <c r="AL468"/>
      <c r="AM468"/>
      <c r="AN468"/>
    </row>
    <row r="469" spans="11:40" x14ac:dyDescent="0.25"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  <c r="AJ469"/>
      <c r="AK469"/>
      <c r="AL469"/>
      <c r="AM469"/>
      <c r="AN469"/>
    </row>
    <row r="470" spans="11:40" x14ac:dyDescent="0.25"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  <c r="AJ470"/>
      <c r="AK470"/>
      <c r="AL470"/>
      <c r="AM470"/>
      <c r="AN470"/>
    </row>
    <row r="471" spans="11:40" x14ac:dyDescent="0.25"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  <c r="AJ471"/>
      <c r="AK471"/>
      <c r="AL471"/>
      <c r="AM471"/>
      <c r="AN471"/>
    </row>
    <row r="472" spans="11:40" x14ac:dyDescent="0.25"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  <c r="AJ472"/>
      <c r="AK472"/>
      <c r="AL472"/>
      <c r="AM472"/>
      <c r="AN472"/>
    </row>
    <row r="473" spans="11:40" x14ac:dyDescent="0.25"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  <c r="AJ473"/>
      <c r="AK473"/>
      <c r="AL473"/>
      <c r="AM473"/>
      <c r="AN473"/>
    </row>
    <row r="474" spans="11:40" x14ac:dyDescent="0.25"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  <c r="AJ474"/>
      <c r="AK474"/>
      <c r="AL474"/>
      <c r="AM474"/>
      <c r="AN474"/>
    </row>
    <row r="475" spans="11:40" x14ac:dyDescent="0.25"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  <c r="AJ475"/>
      <c r="AK475"/>
      <c r="AL475"/>
      <c r="AM475"/>
      <c r="AN475"/>
    </row>
    <row r="476" spans="11:40" x14ac:dyDescent="0.25"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  <c r="AJ476"/>
      <c r="AK476"/>
      <c r="AL476"/>
      <c r="AM476"/>
      <c r="AN476"/>
    </row>
    <row r="477" spans="11:40" x14ac:dyDescent="0.25"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  <c r="AJ477"/>
      <c r="AK477"/>
      <c r="AL477"/>
      <c r="AM477"/>
      <c r="AN477"/>
    </row>
    <row r="478" spans="11:40" x14ac:dyDescent="0.25"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  <c r="AJ478"/>
      <c r="AK478"/>
      <c r="AL478"/>
      <c r="AM478"/>
      <c r="AN478"/>
    </row>
    <row r="479" spans="11:40" x14ac:dyDescent="0.25"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  <c r="AJ479"/>
      <c r="AK479"/>
      <c r="AL479"/>
      <c r="AM479"/>
      <c r="AN479"/>
    </row>
    <row r="480" spans="11:40" x14ac:dyDescent="0.25"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  <c r="AJ480"/>
      <c r="AK480"/>
      <c r="AL480"/>
      <c r="AM480"/>
      <c r="AN480"/>
    </row>
    <row r="481" spans="11:40" x14ac:dyDescent="0.25"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  <c r="AJ481"/>
      <c r="AK481"/>
      <c r="AL481"/>
      <c r="AM481"/>
      <c r="AN481"/>
    </row>
    <row r="482" spans="11:40" x14ac:dyDescent="0.25"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  <c r="AJ482"/>
      <c r="AK482"/>
      <c r="AL482"/>
      <c r="AM482"/>
      <c r="AN482"/>
    </row>
    <row r="483" spans="11:40" x14ac:dyDescent="0.25"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  <c r="AJ483"/>
      <c r="AK483"/>
      <c r="AL483"/>
      <c r="AM483"/>
      <c r="AN483"/>
    </row>
    <row r="484" spans="11:40" x14ac:dyDescent="0.25"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  <c r="AJ484"/>
      <c r="AK484"/>
      <c r="AL484"/>
      <c r="AM484"/>
      <c r="AN484"/>
    </row>
    <row r="485" spans="11:40" x14ac:dyDescent="0.25"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  <c r="AJ485"/>
      <c r="AK485"/>
      <c r="AL485"/>
      <c r="AM485"/>
      <c r="AN485"/>
    </row>
    <row r="486" spans="11:40" x14ac:dyDescent="0.25"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  <c r="AJ486"/>
      <c r="AK486"/>
      <c r="AL486"/>
      <c r="AM486"/>
      <c r="AN486"/>
    </row>
    <row r="487" spans="11:40" x14ac:dyDescent="0.25"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  <c r="AJ487"/>
      <c r="AK487"/>
      <c r="AL487"/>
      <c r="AM487"/>
      <c r="AN487"/>
    </row>
    <row r="488" spans="11:40" x14ac:dyDescent="0.25"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  <c r="AJ488"/>
      <c r="AK488"/>
      <c r="AL488"/>
      <c r="AM488"/>
      <c r="AN488"/>
    </row>
    <row r="489" spans="11:40" x14ac:dyDescent="0.25"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  <c r="AJ489"/>
      <c r="AK489"/>
      <c r="AL489"/>
      <c r="AM489"/>
      <c r="AN489"/>
    </row>
    <row r="490" spans="11:40" x14ac:dyDescent="0.25"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  <c r="AJ490"/>
      <c r="AK490"/>
      <c r="AL490"/>
      <c r="AM490"/>
      <c r="AN490"/>
    </row>
    <row r="491" spans="11:40" x14ac:dyDescent="0.25"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  <c r="AJ491"/>
      <c r="AK491"/>
      <c r="AL491"/>
      <c r="AM491"/>
      <c r="AN491"/>
    </row>
    <row r="492" spans="11:40" x14ac:dyDescent="0.25"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  <c r="AJ492"/>
      <c r="AK492"/>
      <c r="AL492"/>
      <c r="AM492"/>
      <c r="AN492"/>
    </row>
    <row r="493" spans="11:40" x14ac:dyDescent="0.25"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  <c r="AJ493"/>
      <c r="AK493"/>
      <c r="AL493"/>
      <c r="AM493"/>
      <c r="AN493"/>
    </row>
    <row r="494" spans="11:40" x14ac:dyDescent="0.25"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  <c r="AJ494"/>
      <c r="AK494"/>
      <c r="AL494"/>
      <c r="AM494"/>
      <c r="AN494"/>
    </row>
    <row r="495" spans="11:40" x14ac:dyDescent="0.25"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  <c r="AJ495"/>
      <c r="AK495"/>
      <c r="AL495"/>
      <c r="AM495"/>
      <c r="AN495"/>
    </row>
    <row r="496" spans="11:40" x14ac:dyDescent="0.25"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  <c r="AJ496"/>
      <c r="AK496"/>
      <c r="AL496"/>
      <c r="AM496"/>
      <c r="AN496"/>
    </row>
    <row r="497" spans="11:40" x14ac:dyDescent="0.25"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  <c r="AJ497"/>
      <c r="AK497"/>
      <c r="AL497"/>
      <c r="AM497"/>
      <c r="AN497"/>
    </row>
    <row r="498" spans="11:40" x14ac:dyDescent="0.25"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  <c r="AJ498"/>
      <c r="AK498"/>
      <c r="AL498"/>
      <c r="AM498"/>
      <c r="AN498"/>
    </row>
    <row r="499" spans="11:40" x14ac:dyDescent="0.25"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  <c r="AJ499"/>
      <c r="AK499"/>
      <c r="AL499"/>
      <c r="AM499"/>
      <c r="AN499"/>
    </row>
    <row r="500" spans="11:40" x14ac:dyDescent="0.25"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  <c r="AJ500"/>
      <c r="AK500"/>
      <c r="AL500"/>
      <c r="AM500"/>
      <c r="AN500"/>
    </row>
    <row r="501" spans="11:40" x14ac:dyDescent="0.25"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  <c r="AJ501"/>
      <c r="AK501"/>
      <c r="AL501"/>
      <c r="AM501"/>
      <c r="AN501"/>
    </row>
    <row r="502" spans="11:40" x14ac:dyDescent="0.25"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  <c r="AJ502"/>
      <c r="AK502"/>
      <c r="AL502"/>
      <c r="AM502"/>
      <c r="AN502"/>
    </row>
    <row r="503" spans="11:40" x14ac:dyDescent="0.25"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  <c r="AJ503"/>
      <c r="AK503"/>
      <c r="AL503"/>
      <c r="AM503"/>
      <c r="AN503"/>
    </row>
    <row r="504" spans="11:40" x14ac:dyDescent="0.25"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  <c r="AJ504"/>
      <c r="AK504"/>
      <c r="AL504"/>
      <c r="AM504"/>
      <c r="AN504"/>
    </row>
    <row r="505" spans="11:40" x14ac:dyDescent="0.25"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  <c r="AJ505"/>
      <c r="AK505"/>
      <c r="AL505"/>
      <c r="AM505"/>
      <c r="AN505"/>
    </row>
    <row r="506" spans="11:40" x14ac:dyDescent="0.25"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  <c r="AJ506"/>
      <c r="AK506"/>
      <c r="AL506"/>
      <c r="AM506"/>
      <c r="AN506"/>
    </row>
    <row r="507" spans="11:40" x14ac:dyDescent="0.25"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  <c r="AJ507"/>
      <c r="AK507"/>
      <c r="AL507"/>
      <c r="AM507"/>
      <c r="AN507"/>
    </row>
    <row r="508" spans="11:40" x14ac:dyDescent="0.25"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  <c r="AJ508"/>
      <c r="AK508"/>
      <c r="AL508"/>
      <c r="AM508"/>
      <c r="AN508"/>
    </row>
    <row r="509" spans="11:40" x14ac:dyDescent="0.25"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  <c r="AH509"/>
      <c r="AI509"/>
      <c r="AJ509"/>
      <c r="AK509"/>
      <c r="AL509"/>
      <c r="AM509"/>
      <c r="AN509"/>
    </row>
    <row r="510" spans="11:40" x14ac:dyDescent="0.25"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  <c r="AH510"/>
      <c r="AI510"/>
      <c r="AJ510"/>
      <c r="AK510"/>
      <c r="AL510"/>
      <c r="AM510"/>
      <c r="AN510"/>
    </row>
    <row r="511" spans="11:40" x14ac:dyDescent="0.25"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  <c r="AJ511"/>
      <c r="AK511"/>
      <c r="AL511"/>
      <c r="AM511"/>
      <c r="AN511"/>
    </row>
    <row r="512" spans="11:40" x14ac:dyDescent="0.25"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  <c r="AH512"/>
      <c r="AI512"/>
      <c r="AJ512"/>
      <c r="AK512"/>
      <c r="AL512"/>
      <c r="AM512"/>
      <c r="AN512"/>
    </row>
    <row r="513" spans="11:40" x14ac:dyDescent="0.25"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  <c r="AJ513"/>
      <c r="AK513"/>
      <c r="AL513"/>
      <c r="AM513"/>
      <c r="AN513"/>
    </row>
    <row r="514" spans="11:40" x14ac:dyDescent="0.25"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  <c r="AJ514"/>
      <c r="AK514"/>
      <c r="AL514"/>
      <c r="AM514"/>
      <c r="AN514"/>
    </row>
    <row r="515" spans="11:40" x14ac:dyDescent="0.25"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  <c r="AH515"/>
      <c r="AI515"/>
      <c r="AJ515"/>
      <c r="AK515"/>
      <c r="AL515"/>
      <c r="AM515"/>
      <c r="AN515"/>
    </row>
    <row r="516" spans="11:40" x14ac:dyDescent="0.25"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  <c r="AH516"/>
      <c r="AI516"/>
      <c r="AJ516"/>
      <c r="AK516"/>
      <c r="AL516"/>
      <c r="AM516"/>
      <c r="AN516"/>
    </row>
    <row r="517" spans="11:40" x14ac:dyDescent="0.25"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  <c r="AJ517"/>
      <c r="AK517"/>
      <c r="AL517"/>
      <c r="AM517"/>
      <c r="AN517"/>
    </row>
    <row r="518" spans="11:40" x14ac:dyDescent="0.25"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  <c r="AH518"/>
      <c r="AI518"/>
      <c r="AJ518"/>
      <c r="AK518"/>
      <c r="AL518"/>
      <c r="AM518"/>
      <c r="AN518"/>
    </row>
    <row r="519" spans="11:40" x14ac:dyDescent="0.25"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/>
      <c r="AF519"/>
      <c r="AG519"/>
      <c r="AH519"/>
      <c r="AI519"/>
      <c r="AJ519"/>
      <c r="AK519"/>
      <c r="AL519"/>
      <c r="AM519"/>
      <c r="AN519"/>
    </row>
    <row r="520" spans="11:40" x14ac:dyDescent="0.25"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  <c r="AJ520"/>
      <c r="AK520"/>
      <c r="AL520"/>
      <c r="AM520"/>
      <c r="AN520"/>
    </row>
    <row r="521" spans="11:40" x14ac:dyDescent="0.25"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  <c r="AF521"/>
      <c r="AG521"/>
      <c r="AH521"/>
      <c r="AI521"/>
      <c r="AJ521"/>
      <c r="AK521"/>
      <c r="AL521"/>
      <c r="AM521"/>
      <c r="AN521"/>
    </row>
    <row r="522" spans="11:40" x14ac:dyDescent="0.25">
      <c r="K522"/>
      <c r="L522"/>
      <c r="M522"/>
      <c r="N522"/>
      <c r="O522"/>
      <c r="P522"/>
      <c r="Q522"/>
      <c r="R522"/>
      <c r="S522"/>
      <c r="T522"/>
      <c r="U522"/>
      <c r="V522"/>
      <c r="W522"/>
      <c r="X522"/>
      <c r="Y522"/>
      <c r="Z522"/>
      <c r="AA522"/>
      <c r="AB522"/>
      <c r="AC522"/>
      <c r="AD522"/>
      <c r="AE522"/>
      <c r="AF522"/>
      <c r="AG522"/>
      <c r="AH522"/>
      <c r="AI522"/>
      <c r="AJ522"/>
      <c r="AK522"/>
      <c r="AL522"/>
      <c r="AM522"/>
      <c r="AN522"/>
    </row>
    <row r="523" spans="11:40" x14ac:dyDescent="0.25"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  <c r="AJ523"/>
      <c r="AK523"/>
      <c r="AL523"/>
      <c r="AM523"/>
      <c r="AN523"/>
    </row>
    <row r="524" spans="11:40" x14ac:dyDescent="0.25"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  <c r="AF524"/>
      <c r="AG524"/>
      <c r="AH524"/>
      <c r="AI524"/>
      <c r="AJ524"/>
      <c r="AK524"/>
      <c r="AL524"/>
      <c r="AM524"/>
      <c r="AN524"/>
    </row>
    <row r="525" spans="11:40" x14ac:dyDescent="0.25">
      <c r="K525"/>
      <c r="L525"/>
      <c r="M525"/>
      <c r="N525"/>
      <c r="O525"/>
      <c r="P525"/>
      <c r="Q525"/>
      <c r="R525"/>
      <c r="S525"/>
      <c r="T525"/>
      <c r="U525"/>
      <c r="V525"/>
      <c r="W525"/>
      <c r="X525"/>
      <c r="Y525"/>
      <c r="Z525"/>
      <c r="AA525"/>
      <c r="AB525"/>
      <c r="AC525"/>
      <c r="AD525"/>
      <c r="AE525"/>
      <c r="AF525"/>
      <c r="AG525"/>
      <c r="AH525"/>
      <c r="AI525"/>
      <c r="AJ525"/>
      <c r="AK525"/>
      <c r="AL525"/>
      <c r="AM525"/>
      <c r="AN525"/>
    </row>
    <row r="526" spans="11:40" x14ac:dyDescent="0.25"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  <c r="AJ526"/>
      <c r="AK526"/>
      <c r="AL526"/>
      <c r="AM526"/>
      <c r="AN526"/>
    </row>
    <row r="527" spans="11:40" x14ac:dyDescent="0.25"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  <c r="AF527"/>
      <c r="AG527"/>
      <c r="AH527"/>
      <c r="AI527"/>
      <c r="AJ527"/>
      <c r="AK527"/>
      <c r="AL527"/>
      <c r="AM527"/>
      <c r="AN527"/>
    </row>
    <row r="528" spans="11:40" x14ac:dyDescent="0.25"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  <c r="Y528"/>
      <c r="Z528"/>
      <c r="AA528"/>
      <c r="AB528"/>
      <c r="AC528"/>
      <c r="AD528"/>
      <c r="AE528"/>
      <c r="AF528"/>
      <c r="AG528"/>
      <c r="AH528"/>
      <c r="AI528"/>
      <c r="AJ528"/>
      <c r="AK528"/>
      <c r="AL528"/>
      <c r="AM528"/>
      <c r="AN528"/>
    </row>
    <row r="529" spans="11:40" x14ac:dyDescent="0.25"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  <c r="AJ529"/>
      <c r="AK529"/>
      <c r="AL529"/>
      <c r="AM529"/>
      <c r="AN529"/>
    </row>
    <row r="530" spans="11:40" x14ac:dyDescent="0.25"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  <c r="AF530"/>
      <c r="AG530"/>
      <c r="AH530"/>
      <c r="AI530"/>
      <c r="AJ530"/>
      <c r="AK530"/>
      <c r="AL530"/>
      <c r="AM530"/>
      <c r="AN530"/>
    </row>
    <row r="531" spans="11:40" x14ac:dyDescent="0.25"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  <c r="Y531"/>
      <c r="Z531"/>
      <c r="AA531"/>
      <c r="AB531"/>
      <c r="AC531"/>
      <c r="AD531"/>
      <c r="AE531"/>
      <c r="AF531"/>
      <c r="AG531"/>
      <c r="AH531"/>
      <c r="AI531"/>
      <c r="AJ531"/>
      <c r="AK531"/>
      <c r="AL531"/>
      <c r="AM531"/>
      <c r="AN531"/>
    </row>
    <row r="532" spans="11:40" x14ac:dyDescent="0.25"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  <c r="AJ532"/>
      <c r="AK532"/>
      <c r="AL532"/>
      <c r="AM532"/>
      <c r="AN532"/>
    </row>
    <row r="533" spans="11:40" x14ac:dyDescent="0.25"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  <c r="AF533"/>
      <c r="AG533"/>
      <c r="AH533"/>
      <c r="AI533"/>
      <c r="AJ533"/>
      <c r="AK533"/>
      <c r="AL533"/>
      <c r="AM533"/>
      <c r="AN533"/>
    </row>
    <row r="534" spans="11:40" x14ac:dyDescent="0.25"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  <c r="Y534"/>
      <c r="Z534"/>
      <c r="AA534"/>
      <c r="AB534"/>
      <c r="AC534"/>
      <c r="AD534"/>
      <c r="AE534"/>
      <c r="AF534"/>
      <c r="AG534"/>
      <c r="AH534"/>
      <c r="AI534"/>
      <c r="AJ534"/>
      <c r="AK534"/>
      <c r="AL534"/>
      <c r="AM534"/>
      <c r="AN534"/>
    </row>
    <row r="535" spans="11:40" x14ac:dyDescent="0.25"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  <c r="AJ535"/>
      <c r="AK535"/>
      <c r="AL535"/>
      <c r="AM535"/>
      <c r="AN535"/>
    </row>
    <row r="536" spans="11:40" x14ac:dyDescent="0.25"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  <c r="AB536"/>
      <c r="AC536"/>
      <c r="AD536"/>
      <c r="AE536"/>
      <c r="AF536"/>
      <c r="AG536"/>
      <c r="AH536"/>
      <c r="AI536"/>
      <c r="AJ536"/>
      <c r="AK536"/>
      <c r="AL536"/>
      <c r="AM536"/>
      <c r="AN536"/>
    </row>
    <row r="537" spans="11:40" x14ac:dyDescent="0.25"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  <c r="Y537"/>
      <c r="Z537"/>
      <c r="AA537"/>
      <c r="AB537"/>
      <c r="AC537"/>
      <c r="AD537"/>
      <c r="AE537"/>
      <c r="AF537"/>
      <c r="AG537"/>
      <c r="AH537"/>
      <c r="AI537"/>
      <c r="AJ537"/>
      <c r="AK537"/>
      <c r="AL537"/>
      <c r="AM537"/>
      <c r="AN537"/>
    </row>
    <row r="538" spans="11:40" x14ac:dyDescent="0.25"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  <c r="AJ538"/>
      <c r="AK538"/>
      <c r="AL538"/>
      <c r="AM538"/>
      <c r="AN538"/>
    </row>
    <row r="539" spans="11:40" x14ac:dyDescent="0.25"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  <c r="AF539"/>
      <c r="AG539"/>
      <c r="AH539"/>
      <c r="AI539"/>
      <c r="AJ539"/>
      <c r="AK539"/>
      <c r="AL539"/>
      <c r="AM539"/>
      <c r="AN539"/>
    </row>
    <row r="540" spans="11:40" x14ac:dyDescent="0.25">
      <c r="K540"/>
      <c r="L540"/>
      <c r="M540"/>
      <c r="N540"/>
      <c r="O540"/>
      <c r="P540"/>
      <c r="Q540"/>
      <c r="R540"/>
      <c r="S540"/>
      <c r="T540"/>
      <c r="U540"/>
      <c r="V540"/>
      <c r="W540"/>
      <c r="X540"/>
      <c r="Y540"/>
      <c r="Z540"/>
      <c r="AA540"/>
      <c r="AB540"/>
      <c r="AC540"/>
      <c r="AD540"/>
      <c r="AE540"/>
      <c r="AF540"/>
      <c r="AG540"/>
      <c r="AH540"/>
      <c r="AI540"/>
      <c r="AJ540"/>
      <c r="AK540"/>
      <c r="AL540"/>
      <c r="AM540"/>
      <c r="AN540"/>
    </row>
    <row r="541" spans="11:40" x14ac:dyDescent="0.25"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  <c r="AJ541"/>
      <c r="AK541"/>
      <c r="AL541"/>
      <c r="AM541"/>
      <c r="AN541"/>
    </row>
    <row r="542" spans="11:40" x14ac:dyDescent="0.25"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  <c r="AB542"/>
      <c r="AC542"/>
      <c r="AD542"/>
      <c r="AE542"/>
      <c r="AF542"/>
      <c r="AG542"/>
      <c r="AH542"/>
      <c r="AI542"/>
      <c r="AJ542"/>
      <c r="AK542"/>
      <c r="AL542"/>
      <c r="AM542"/>
      <c r="AN542"/>
    </row>
    <row r="543" spans="11:40" x14ac:dyDescent="0.25">
      <c r="K543"/>
      <c r="L543"/>
      <c r="M543"/>
      <c r="N543"/>
      <c r="O543"/>
      <c r="P543"/>
      <c r="Q543"/>
      <c r="R543"/>
      <c r="S543"/>
      <c r="T543"/>
      <c r="U543"/>
      <c r="V543"/>
      <c r="W543"/>
      <c r="X543"/>
      <c r="Y543"/>
      <c r="Z543"/>
      <c r="AA543"/>
      <c r="AB543"/>
      <c r="AC543"/>
      <c r="AD543"/>
      <c r="AE543"/>
      <c r="AF543"/>
      <c r="AG543"/>
      <c r="AH543"/>
      <c r="AI543"/>
      <c r="AJ543"/>
      <c r="AK543"/>
      <c r="AL543"/>
      <c r="AM543"/>
      <c r="AN543"/>
    </row>
    <row r="544" spans="11:40" x14ac:dyDescent="0.25"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  <c r="AH544"/>
      <c r="AI544"/>
      <c r="AJ544"/>
      <c r="AK544"/>
      <c r="AL544"/>
      <c r="AM544"/>
      <c r="AN544"/>
    </row>
    <row r="545" spans="11:40" x14ac:dyDescent="0.25"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  <c r="AB545"/>
      <c r="AC545"/>
      <c r="AD545"/>
      <c r="AE545"/>
      <c r="AF545"/>
      <c r="AG545"/>
      <c r="AH545"/>
      <c r="AI545"/>
      <c r="AJ545"/>
      <c r="AK545"/>
      <c r="AL545"/>
      <c r="AM545"/>
      <c r="AN545"/>
    </row>
    <row r="546" spans="11:40" x14ac:dyDescent="0.25">
      <c r="K546"/>
      <c r="L546"/>
      <c r="M546"/>
      <c r="N546"/>
      <c r="O546"/>
      <c r="P546"/>
      <c r="Q546"/>
      <c r="R546"/>
      <c r="S546"/>
      <c r="T546"/>
      <c r="U546"/>
      <c r="V546"/>
      <c r="W546"/>
      <c r="X546"/>
      <c r="Y546"/>
      <c r="Z546"/>
      <c r="AA546"/>
      <c r="AB546"/>
      <c r="AC546"/>
      <c r="AD546"/>
      <c r="AE546"/>
      <c r="AF546"/>
      <c r="AG546"/>
      <c r="AH546"/>
      <c r="AI546"/>
      <c r="AJ546"/>
      <c r="AK546"/>
      <c r="AL546"/>
      <c r="AM546"/>
      <c r="AN546"/>
    </row>
    <row r="547" spans="11:40" x14ac:dyDescent="0.25"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  <c r="AH547"/>
      <c r="AI547"/>
      <c r="AJ547"/>
      <c r="AK547"/>
      <c r="AL547"/>
      <c r="AM547"/>
      <c r="AN547"/>
    </row>
    <row r="548" spans="11:40" x14ac:dyDescent="0.25"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  <c r="AB548"/>
      <c r="AC548"/>
      <c r="AD548"/>
      <c r="AE548"/>
      <c r="AF548"/>
      <c r="AG548"/>
      <c r="AH548"/>
      <c r="AI548"/>
      <c r="AJ548"/>
      <c r="AK548"/>
      <c r="AL548"/>
      <c r="AM548"/>
      <c r="AN548"/>
    </row>
    <row r="549" spans="11:40" x14ac:dyDescent="0.25">
      <c r="K549"/>
      <c r="L549"/>
      <c r="M549"/>
      <c r="N549"/>
      <c r="O549"/>
      <c r="P549"/>
      <c r="Q549"/>
      <c r="R549"/>
      <c r="S549"/>
      <c r="T549"/>
      <c r="U549"/>
      <c r="V549"/>
      <c r="W549"/>
      <c r="X549"/>
      <c r="Y549"/>
      <c r="Z549"/>
      <c r="AA549"/>
      <c r="AB549"/>
      <c r="AC549"/>
      <c r="AD549"/>
      <c r="AE549"/>
      <c r="AF549"/>
      <c r="AG549"/>
      <c r="AH549"/>
      <c r="AI549"/>
      <c r="AJ549"/>
      <c r="AK549"/>
      <c r="AL549"/>
      <c r="AM549"/>
      <c r="AN549"/>
    </row>
    <row r="550" spans="11:40" x14ac:dyDescent="0.25"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  <c r="AH550"/>
      <c r="AI550"/>
      <c r="AJ550"/>
      <c r="AK550"/>
      <c r="AL550"/>
      <c r="AM550"/>
      <c r="AN550"/>
    </row>
  </sheetData>
  <mergeCells count="1">
    <mergeCell ref="A1:I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Z550"/>
  <sheetViews>
    <sheetView topLeftCell="A2" zoomScale="110" zoomScaleNormal="110" workbookViewId="0">
      <selection sqref="A1:I1"/>
    </sheetView>
  </sheetViews>
  <sheetFormatPr defaultRowHeight="15" x14ac:dyDescent="0.25"/>
  <cols>
    <col min="2" max="2" width="11.42578125" customWidth="1"/>
    <col min="3" max="3" width="14.140625" customWidth="1"/>
    <col min="4" max="4" width="12.42578125" customWidth="1"/>
    <col min="5" max="5" width="13" customWidth="1"/>
    <col min="6" max="6" width="14.42578125" customWidth="1"/>
    <col min="7" max="7" width="16.28515625" customWidth="1"/>
    <col min="8" max="8" width="17.28515625" customWidth="1"/>
    <col min="9" max="9" width="16.140625" customWidth="1"/>
    <col min="10" max="10" width="9.140625" customWidth="1"/>
    <col min="11" max="43" width="9.140625" style="9"/>
    <col min="44" max="45" width="9.140625" style="7"/>
  </cols>
  <sheetData>
    <row r="1" spans="1:52" ht="17.45" customHeight="1" x14ac:dyDescent="0.25">
      <c r="A1" s="26" t="s">
        <v>44</v>
      </c>
      <c r="B1" s="26"/>
      <c r="C1" s="26"/>
      <c r="D1" s="26"/>
      <c r="E1" s="26"/>
      <c r="F1" s="26"/>
      <c r="G1" s="26"/>
      <c r="H1" s="26"/>
      <c r="I1" s="26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</row>
    <row r="2" spans="1:52" ht="30" x14ac:dyDescent="0.25">
      <c r="A2" s="16" t="s">
        <v>0</v>
      </c>
      <c r="B2" s="16" t="s">
        <v>1</v>
      </c>
      <c r="C2" s="17" t="s">
        <v>2</v>
      </c>
      <c r="D2" s="16" t="s">
        <v>3</v>
      </c>
      <c r="E2" s="17" t="s">
        <v>4</v>
      </c>
      <c r="F2" s="17" t="s">
        <v>34</v>
      </c>
      <c r="G2" s="17" t="s">
        <v>42</v>
      </c>
      <c r="H2" s="17" t="s">
        <v>43</v>
      </c>
      <c r="I2" s="16" t="s">
        <v>19</v>
      </c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</row>
    <row r="3" spans="1:52" x14ac:dyDescent="0.25">
      <c r="A3" s="16"/>
      <c r="B3" s="16" t="s">
        <v>32</v>
      </c>
      <c r="C3" s="16" t="s">
        <v>32</v>
      </c>
      <c r="D3" s="16" t="s">
        <v>32</v>
      </c>
      <c r="E3" s="16" t="s">
        <v>32</v>
      </c>
      <c r="F3" s="16" t="s">
        <v>32</v>
      </c>
      <c r="G3" s="16" t="s">
        <v>32</v>
      </c>
      <c r="H3" s="16" t="s">
        <v>32</v>
      </c>
      <c r="I3" s="16" t="s">
        <v>32</v>
      </c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</row>
    <row r="4" spans="1:52" ht="45" x14ac:dyDescent="0.25">
      <c r="A4" s="23"/>
      <c r="B4" s="23" t="s">
        <v>21</v>
      </c>
      <c r="C4" s="24" t="s">
        <v>22</v>
      </c>
      <c r="D4" s="24" t="s">
        <v>23</v>
      </c>
      <c r="E4" s="24" t="s">
        <v>25</v>
      </c>
      <c r="F4" s="24" t="s">
        <v>26</v>
      </c>
      <c r="G4" s="24" t="s">
        <v>27</v>
      </c>
      <c r="H4" s="24" t="s">
        <v>37</v>
      </c>
      <c r="I4" s="24" t="s">
        <v>39</v>
      </c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</row>
    <row r="5" spans="1:52" x14ac:dyDescent="0.25">
      <c r="A5" s="18" t="s">
        <v>5</v>
      </c>
      <c r="B5" s="19">
        <v>5004</v>
      </c>
      <c r="C5" s="19">
        <v>750.6</v>
      </c>
      <c r="D5" s="19">
        <v>4253.3999999999996</v>
      </c>
      <c r="E5" s="19">
        <v>4253.3999999999996</v>
      </c>
      <c r="F5" s="19">
        <v>4253.3999999999996</v>
      </c>
      <c r="G5" s="19">
        <v>0</v>
      </c>
      <c r="H5" s="19">
        <v>0</v>
      </c>
      <c r="I5" s="19">
        <v>4253.3999999999996</v>
      </c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</row>
    <row r="6" spans="1:52" x14ac:dyDescent="0.25">
      <c r="A6" s="18" t="s">
        <v>6</v>
      </c>
      <c r="B6" s="19">
        <v>5004</v>
      </c>
      <c r="C6" s="19">
        <v>750.6</v>
      </c>
      <c r="D6" s="19">
        <v>4253.3999999999996</v>
      </c>
      <c r="E6" s="19">
        <v>8506.7999999999993</v>
      </c>
      <c r="F6" s="19">
        <v>4253.3999999999996</v>
      </c>
      <c r="G6" s="19">
        <v>0</v>
      </c>
      <c r="H6" s="19">
        <v>0</v>
      </c>
      <c r="I6" s="19">
        <v>4253.3999999999996</v>
      </c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</row>
    <row r="7" spans="1:52" x14ac:dyDescent="0.25">
      <c r="A7" s="18" t="s">
        <v>7</v>
      </c>
      <c r="B7" s="19">
        <v>5004</v>
      </c>
      <c r="C7" s="19">
        <v>750.6</v>
      </c>
      <c r="D7" s="19">
        <v>4253.3999999999996</v>
      </c>
      <c r="E7" s="19">
        <v>12760.199999999999</v>
      </c>
      <c r="F7" s="19">
        <v>4253.3999999999996</v>
      </c>
      <c r="G7" s="19">
        <v>0</v>
      </c>
      <c r="H7" s="19">
        <v>0</v>
      </c>
      <c r="I7" s="19">
        <v>4253.3999999999996</v>
      </c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</row>
    <row r="8" spans="1:52" x14ac:dyDescent="0.25">
      <c r="A8" s="18" t="s">
        <v>8</v>
      </c>
      <c r="B8" s="19">
        <v>5004</v>
      </c>
      <c r="C8" s="19">
        <v>750.6</v>
      </c>
      <c r="D8" s="19">
        <v>4253.3999999999996</v>
      </c>
      <c r="E8" s="19">
        <v>17013.599999999999</v>
      </c>
      <c r="F8" s="19">
        <v>4253.3999999999996</v>
      </c>
      <c r="G8" s="19">
        <v>0</v>
      </c>
      <c r="H8" s="19">
        <v>0</v>
      </c>
      <c r="I8" s="19">
        <v>4253.3999999999996</v>
      </c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T8" s="8"/>
      <c r="AU8" s="8"/>
      <c r="AV8" s="8"/>
      <c r="AW8" s="8"/>
      <c r="AX8" s="8"/>
      <c r="AY8" s="8"/>
      <c r="AZ8" s="8"/>
    </row>
    <row r="9" spans="1:52" x14ac:dyDescent="0.25">
      <c r="A9" s="18" t="s">
        <v>9</v>
      </c>
      <c r="B9" s="19">
        <v>5004</v>
      </c>
      <c r="C9" s="19">
        <v>750.6</v>
      </c>
      <c r="D9" s="19">
        <v>4253.3999999999996</v>
      </c>
      <c r="E9" s="19">
        <v>21267</v>
      </c>
      <c r="F9" s="19">
        <v>4253.3999999999996</v>
      </c>
      <c r="G9" s="19">
        <v>0</v>
      </c>
      <c r="H9" s="19">
        <v>0</v>
      </c>
      <c r="I9" s="19">
        <v>4253.3999999999996</v>
      </c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T9" s="8"/>
      <c r="AU9" s="8"/>
      <c r="AV9" s="8"/>
      <c r="AW9" s="8"/>
      <c r="AX9" s="8"/>
      <c r="AY9" s="8"/>
      <c r="AZ9" s="8"/>
    </row>
    <row r="10" spans="1:52" x14ac:dyDescent="0.25">
      <c r="A10" s="18" t="s">
        <v>10</v>
      </c>
      <c r="B10" s="19">
        <v>5004</v>
      </c>
      <c r="C10" s="19">
        <v>750.6</v>
      </c>
      <c r="D10" s="19">
        <v>4253.3999999999996</v>
      </c>
      <c r="E10" s="19">
        <v>25520.400000000001</v>
      </c>
      <c r="F10" s="19">
        <v>4253.3999999999996</v>
      </c>
      <c r="G10" s="19">
        <v>0</v>
      </c>
      <c r="H10" s="19">
        <v>0</v>
      </c>
      <c r="I10" s="19">
        <v>4253.3999999999996</v>
      </c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T10" s="8"/>
      <c r="AU10" s="8"/>
      <c r="AV10" s="8"/>
      <c r="AW10" s="8"/>
      <c r="AX10" s="8"/>
      <c r="AY10" s="8"/>
      <c r="AZ10" s="8"/>
    </row>
    <row r="11" spans="1:52" s="2" customFormat="1" x14ac:dyDescent="0.25">
      <c r="A11" s="18" t="s">
        <v>11</v>
      </c>
      <c r="B11" s="19">
        <v>6471</v>
      </c>
      <c r="C11" s="19">
        <v>970.65</v>
      </c>
      <c r="D11" s="19">
        <v>5500.35</v>
      </c>
      <c r="E11" s="19">
        <v>31020.75</v>
      </c>
      <c r="F11" s="19">
        <v>5500.35</v>
      </c>
      <c r="G11" s="19">
        <v>0</v>
      </c>
      <c r="H11" s="19">
        <v>0</v>
      </c>
      <c r="I11" s="19">
        <v>5500.35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 s="9"/>
      <c r="AP11" s="9"/>
      <c r="AQ11" s="9"/>
      <c r="AR11" s="7"/>
      <c r="AS11" s="7"/>
      <c r="AT11" s="8"/>
      <c r="AU11" s="8"/>
      <c r="AV11" s="8"/>
      <c r="AW11" s="8"/>
      <c r="AX11" s="8"/>
      <c r="AY11" s="8"/>
      <c r="AZ11" s="8"/>
    </row>
    <row r="12" spans="1:52" x14ac:dyDescent="0.25">
      <c r="A12" s="18" t="s">
        <v>12</v>
      </c>
      <c r="B12" s="19">
        <v>6471</v>
      </c>
      <c r="C12" s="19">
        <v>970.65</v>
      </c>
      <c r="D12" s="19">
        <v>5500.35</v>
      </c>
      <c r="E12" s="19">
        <v>36521.1</v>
      </c>
      <c r="F12" s="19">
        <v>5500.35</v>
      </c>
      <c r="G12" s="19">
        <v>0</v>
      </c>
      <c r="H12" s="19">
        <v>0</v>
      </c>
      <c r="I12" s="19">
        <v>5500.35</v>
      </c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</row>
    <row r="13" spans="1:52" x14ac:dyDescent="0.25">
      <c r="A13" s="18" t="s">
        <v>13</v>
      </c>
      <c r="B13" s="19">
        <v>6471</v>
      </c>
      <c r="C13" s="19">
        <v>970.65</v>
      </c>
      <c r="D13" s="19">
        <v>5500.35</v>
      </c>
      <c r="E13" s="19">
        <v>42021.45</v>
      </c>
      <c r="F13" s="19">
        <v>5500.35</v>
      </c>
      <c r="G13" s="19">
        <v>0</v>
      </c>
      <c r="H13" s="19">
        <v>0</v>
      </c>
      <c r="I13" s="19">
        <v>5500.35</v>
      </c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</row>
    <row r="14" spans="1:52" x14ac:dyDescent="0.25">
      <c r="A14" s="18" t="s">
        <v>14</v>
      </c>
      <c r="B14" s="19">
        <v>6471</v>
      </c>
      <c r="C14" s="19">
        <v>970.65</v>
      </c>
      <c r="D14" s="19">
        <v>5500.35</v>
      </c>
      <c r="E14" s="19">
        <v>47521.799999999996</v>
      </c>
      <c r="F14" s="19">
        <v>5500.35</v>
      </c>
      <c r="G14" s="19">
        <v>0</v>
      </c>
      <c r="H14" s="19">
        <v>0</v>
      </c>
      <c r="I14" s="19">
        <v>5500.35</v>
      </c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</row>
    <row r="15" spans="1:52" x14ac:dyDescent="0.25">
      <c r="A15" s="18" t="s">
        <v>15</v>
      </c>
      <c r="B15" s="19">
        <v>6471</v>
      </c>
      <c r="C15" s="19">
        <v>970.65</v>
      </c>
      <c r="D15" s="19">
        <v>5500.35</v>
      </c>
      <c r="E15" s="19">
        <v>53022.149999999994</v>
      </c>
      <c r="F15" s="19">
        <v>5500.35</v>
      </c>
      <c r="G15" s="19">
        <v>0</v>
      </c>
      <c r="H15" s="19">
        <v>0</v>
      </c>
      <c r="I15" s="19">
        <v>5500.35</v>
      </c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</row>
    <row r="16" spans="1:52" x14ac:dyDescent="0.25">
      <c r="A16" s="18" t="s">
        <v>16</v>
      </c>
      <c r="B16" s="19">
        <v>6471</v>
      </c>
      <c r="C16" s="19">
        <v>970.65</v>
      </c>
      <c r="D16" s="19">
        <v>5500.35</v>
      </c>
      <c r="E16" s="19">
        <v>58522.499999999993</v>
      </c>
      <c r="F16" s="19">
        <v>5500.35</v>
      </c>
      <c r="G16" s="19">
        <v>0</v>
      </c>
      <c r="H16" s="19">
        <v>0</v>
      </c>
      <c r="I16" s="19">
        <v>5500.35</v>
      </c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</row>
    <row r="17" spans="1:40" ht="19.5" customHeight="1" x14ac:dyDescent="0.25">
      <c r="A17" s="20" t="s">
        <v>17</v>
      </c>
      <c r="B17" s="21">
        <f>SUM(B5:B16)</f>
        <v>68850</v>
      </c>
      <c r="C17" s="21">
        <f>SUM(C5:C16)</f>
        <v>10327.499999999998</v>
      </c>
      <c r="D17" s="21">
        <v>58522.499999999993</v>
      </c>
      <c r="E17" s="21">
        <v>58522.499999999993</v>
      </c>
      <c r="F17" s="21">
        <v>58522.499999999993</v>
      </c>
      <c r="G17" s="21">
        <f>SUM(G5:G16)</f>
        <v>0</v>
      </c>
      <c r="H17" s="21">
        <f>SUM(H5:H16)</f>
        <v>0</v>
      </c>
      <c r="I17" s="21">
        <f>SUM(I5:I16)</f>
        <v>58522.499999999993</v>
      </c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</row>
    <row r="18" spans="1:40" x14ac:dyDescent="0.25"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</row>
    <row r="19" spans="1:40" x14ac:dyDescent="0.25"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</row>
    <row r="20" spans="1:40" x14ac:dyDescent="0.25"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</row>
    <row r="21" spans="1:40" x14ac:dyDescent="0.25"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</row>
    <row r="22" spans="1:40" x14ac:dyDescent="0.25"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</row>
    <row r="23" spans="1:40" x14ac:dyDescent="0.25"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</row>
    <row r="24" spans="1:40" x14ac:dyDescent="0.25"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</row>
    <row r="25" spans="1:40" x14ac:dyDescent="0.25"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</row>
    <row r="26" spans="1:40" x14ac:dyDescent="0.25"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</row>
    <row r="27" spans="1:40" x14ac:dyDescent="0.25"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</row>
    <row r="28" spans="1:40" x14ac:dyDescent="0.25"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</row>
    <row r="29" spans="1:40" x14ac:dyDescent="0.25"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</row>
    <row r="30" spans="1:40" x14ac:dyDescent="0.25"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</row>
    <row r="31" spans="1:40" x14ac:dyDescent="0.25"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</row>
    <row r="32" spans="1:40" x14ac:dyDescent="0.25"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</row>
    <row r="33" spans="11:40" x14ac:dyDescent="0.25"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</row>
    <row r="34" spans="11:40" x14ac:dyDescent="0.25"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</row>
    <row r="35" spans="11:40" x14ac:dyDescent="0.25"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</row>
    <row r="36" spans="11:40" x14ac:dyDescent="0.25"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</row>
    <row r="37" spans="11:40" x14ac:dyDescent="0.25"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</row>
    <row r="38" spans="11:40" x14ac:dyDescent="0.25"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</row>
    <row r="39" spans="11:40" x14ac:dyDescent="0.25"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</row>
    <row r="40" spans="11:40" x14ac:dyDescent="0.25"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</row>
    <row r="41" spans="11:40" x14ac:dyDescent="0.25"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</row>
    <row r="42" spans="11:40" x14ac:dyDescent="0.25"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</row>
    <row r="43" spans="11:40" x14ac:dyDescent="0.25"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</row>
    <row r="44" spans="11:40" x14ac:dyDescent="0.25"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</row>
    <row r="45" spans="11:40" x14ac:dyDescent="0.25"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</row>
    <row r="46" spans="11:40" x14ac:dyDescent="0.25"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</row>
    <row r="47" spans="11:40" x14ac:dyDescent="0.25"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</row>
    <row r="48" spans="11:40" x14ac:dyDescent="0.25"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</row>
    <row r="49" spans="11:40" x14ac:dyDescent="0.25"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</row>
    <row r="50" spans="11:40" x14ac:dyDescent="0.25"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</row>
    <row r="51" spans="11:40" x14ac:dyDescent="0.25"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</row>
    <row r="52" spans="11:40" x14ac:dyDescent="0.25"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</row>
    <row r="53" spans="11:40" x14ac:dyDescent="0.25"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</row>
    <row r="54" spans="11:40" x14ac:dyDescent="0.25"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</row>
    <row r="55" spans="11:40" x14ac:dyDescent="0.25"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</row>
    <row r="56" spans="11:40" x14ac:dyDescent="0.25"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</row>
    <row r="57" spans="11:40" x14ac:dyDescent="0.25"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</row>
    <row r="58" spans="11:40" x14ac:dyDescent="0.25"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</row>
    <row r="59" spans="11:40" x14ac:dyDescent="0.25"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</row>
    <row r="60" spans="11:40" x14ac:dyDescent="0.25"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</row>
    <row r="61" spans="11:40" x14ac:dyDescent="0.25"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</row>
    <row r="62" spans="11:40" x14ac:dyDescent="0.25"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</row>
    <row r="63" spans="11:40" x14ac:dyDescent="0.25"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</row>
    <row r="64" spans="11:40" x14ac:dyDescent="0.25"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</row>
    <row r="65" spans="11:40" x14ac:dyDescent="0.25"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</row>
    <row r="66" spans="11:40" x14ac:dyDescent="0.25"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</row>
    <row r="67" spans="11:40" x14ac:dyDescent="0.25"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</row>
    <row r="68" spans="11:40" x14ac:dyDescent="0.25"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</row>
    <row r="69" spans="11:40" x14ac:dyDescent="0.25"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</row>
    <row r="70" spans="11:40" x14ac:dyDescent="0.25"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</row>
    <row r="71" spans="11:40" x14ac:dyDescent="0.25"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</row>
    <row r="72" spans="11:40" x14ac:dyDescent="0.25"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</row>
    <row r="73" spans="11:40" x14ac:dyDescent="0.25"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</row>
    <row r="74" spans="11:40" x14ac:dyDescent="0.25"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</row>
    <row r="75" spans="11:40" x14ac:dyDescent="0.25"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</row>
    <row r="76" spans="11:40" x14ac:dyDescent="0.25"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</row>
    <row r="77" spans="11:40" x14ac:dyDescent="0.25"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</row>
    <row r="78" spans="11:40" x14ac:dyDescent="0.25"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</row>
    <row r="79" spans="11:40" x14ac:dyDescent="0.25"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</row>
    <row r="80" spans="11:40" x14ac:dyDescent="0.25"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</row>
    <row r="81" spans="11:40" x14ac:dyDescent="0.25"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</row>
    <row r="82" spans="11:40" x14ac:dyDescent="0.25"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</row>
    <row r="83" spans="11:40" x14ac:dyDescent="0.25"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</row>
    <row r="84" spans="11:40" x14ac:dyDescent="0.25"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</row>
    <row r="85" spans="11:40" x14ac:dyDescent="0.25"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</row>
    <row r="86" spans="11:40" x14ac:dyDescent="0.25"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</row>
    <row r="87" spans="11:40" x14ac:dyDescent="0.25"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</row>
    <row r="88" spans="11:40" x14ac:dyDescent="0.25"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</row>
    <row r="89" spans="11:40" x14ac:dyDescent="0.25"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</row>
    <row r="90" spans="11:40" x14ac:dyDescent="0.25"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</row>
    <row r="91" spans="11:40" x14ac:dyDescent="0.25"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</row>
    <row r="92" spans="11:40" x14ac:dyDescent="0.25"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</row>
    <row r="93" spans="11:40" x14ac:dyDescent="0.25"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</row>
    <row r="94" spans="11:40" x14ac:dyDescent="0.25"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</row>
    <row r="95" spans="11:40" x14ac:dyDescent="0.25"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</row>
    <row r="96" spans="11:40" x14ac:dyDescent="0.25"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</row>
    <row r="97" spans="11:40" x14ac:dyDescent="0.25"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</row>
    <row r="98" spans="11:40" x14ac:dyDescent="0.25"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</row>
    <row r="99" spans="11:40" x14ac:dyDescent="0.25"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</row>
    <row r="100" spans="11:40" x14ac:dyDescent="0.25"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</row>
    <row r="101" spans="11:40" x14ac:dyDescent="0.25"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</row>
    <row r="102" spans="11:40" x14ac:dyDescent="0.25"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</row>
    <row r="103" spans="11:40" x14ac:dyDescent="0.25"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</row>
    <row r="104" spans="11:40" x14ac:dyDescent="0.25"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</row>
    <row r="105" spans="11:40" x14ac:dyDescent="0.25"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</row>
    <row r="106" spans="11:40" x14ac:dyDescent="0.25"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</row>
    <row r="107" spans="11:40" x14ac:dyDescent="0.25"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</row>
    <row r="108" spans="11:40" x14ac:dyDescent="0.25"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</row>
    <row r="109" spans="11:40" x14ac:dyDescent="0.25"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</row>
    <row r="110" spans="11:40" x14ac:dyDescent="0.25"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</row>
    <row r="111" spans="11:40" x14ac:dyDescent="0.25"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</row>
    <row r="112" spans="11:40" x14ac:dyDescent="0.25"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</row>
    <row r="113" spans="11:40" x14ac:dyDescent="0.25"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</row>
    <row r="114" spans="11:40" x14ac:dyDescent="0.25"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</row>
    <row r="115" spans="11:40" x14ac:dyDescent="0.25"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</row>
    <row r="116" spans="11:40" x14ac:dyDescent="0.25"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</row>
    <row r="117" spans="11:40" x14ac:dyDescent="0.25"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</row>
    <row r="118" spans="11:40" x14ac:dyDescent="0.25"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</row>
    <row r="119" spans="11:40" x14ac:dyDescent="0.25"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</row>
    <row r="120" spans="11:40" x14ac:dyDescent="0.25"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</row>
    <row r="121" spans="11:40" x14ac:dyDescent="0.25"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</row>
    <row r="122" spans="11:40" x14ac:dyDescent="0.25"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</row>
    <row r="123" spans="11:40" x14ac:dyDescent="0.25"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</row>
    <row r="124" spans="11:40" x14ac:dyDescent="0.25"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</row>
    <row r="125" spans="11:40" x14ac:dyDescent="0.25"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</row>
    <row r="126" spans="11:40" x14ac:dyDescent="0.25"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</row>
    <row r="127" spans="11:40" x14ac:dyDescent="0.25"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</row>
    <row r="128" spans="11:40" x14ac:dyDescent="0.25"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</row>
    <row r="129" spans="11:40" x14ac:dyDescent="0.25"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</row>
    <row r="130" spans="11:40" x14ac:dyDescent="0.25"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</row>
    <row r="131" spans="11:40" x14ac:dyDescent="0.25"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</row>
    <row r="132" spans="11:40" x14ac:dyDescent="0.25"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</row>
    <row r="133" spans="11:40" x14ac:dyDescent="0.25"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</row>
    <row r="134" spans="11:40" x14ac:dyDescent="0.25"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</row>
    <row r="135" spans="11:40" x14ac:dyDescent="0.25"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</row>
    <row r="136" spans="11:40" x14ac:dyDescent="0.25"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</row>
    <row r="137" spans="11:40" x14ac:dyDescent="0.25"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</row>
    <row r="138" spans="11:40" x14ac:dyDescent="0.25"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</row>
    <row r="139" spans="11:40" x14ac:dyDescent="0.25"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</row>
    <row r="140" spans="11:40" x14ac:dyDescent="0.25"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</row>
    <row r="141" spans="11:40" x14ac:dyDescent="0.25"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</row>
    <row r="142" spans="11:40" x14ac:dyDescent="0.25"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</row>
    <row r="143" spans="11:40" x14ac:dyDescent="0.25"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</row>
    <row r="144" spans="11:40" x14ac:dyDescent="0.25"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</row>
    <row r="145" spans="11:40" x14ac:dyDescent="0.25"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</row>
    <row r="146" spans="11:40" x14ac:dyDescent="0.25"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</row>
    <row r="147" spans="11:40" x14ac:dyDescent="0.25"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</row>
    <row r="148" spans="11:40" x14ac:dyDescent="0.25"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</row>
    <row r="149" spans="11:40" x14ac:dyDescent="0.25"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</row>
    <row r="150" spans="11:40" x14ac:dyDescent="0.25"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</row>
    <row r="151" spans="11:40" x14ac:dyDescent="0.25"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</row>
    <row r="152" spans="11:40" x14ac:dyDescent="0.25"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</row>
    <row r="153" spans="11:40" x14ac:dyDescent="0.25"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</row>
    <row r="154" spans="11:40" x14ac:dyDescent="0.25"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</row>
    <row r="155" spans="11:40" x14ac:dyDescent="0.25"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</row>
    <row r="156" spans="11:40" x14ac:dyDescent="0.25"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</row>
    <row r="157" spans="11:40" x14ac:dyDescent="0.25"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</row>
    <row r="158" spans="11:40" x14ac:dyDescent="0.25"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</row>
    <row r="159" spans="11:40" x14ac:dyDescent="0.25"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</row>
    <row r="160" spans="11:40" x14ac:dyDescent="0.25"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</row>
    <row r="161" spans="11:40" x14ac:dyDescent="0.25"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</row>
    <row r="162" spans="11:40" x14ac:dyDescent="0.25"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</row>
    <row r="163" spans="11:40" x14ac:dyDescent="0.25"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</row>
    <row r="164" spans="11:40" x14ac:dyDescent="0.25"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</row>
    <row r="165" spans="11:40" x14ac:dyDescent="0.25"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</row>
    <row r="166" spans="11:40" x14ac:dyDescent="0.25"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</row>
    <row r="167" spans="11:40" x14ac:dyDescent="0.25"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</row>
    <row r="168" spans="11:40" x14ac:dyDescent="0.25"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</row>
    <row r="169" spans="11:40" x14ac:dyDescent="0.25"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</row>
    <row r="170" spans="11:40" x14ac:dyDescent="0.25"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</row>
    <row r="171" spans="11:40" x14ac:dyDescent="0.25"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</row>
    <row r="172" spans="11:40" x14ac:dyDescent="0.25"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</row>
    <row r="173" spans="11:40" x14ac:dyDescent="0.25"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</row>
    <row r="174" spans="11:40" x14ac:dyDescent="0.25"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</row>
    <row r="175" spans="11:40" x14ac:dyDescent="0.25"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</row>
    <row r="176" spans="11:40" x14ac:dyDescent="0.25"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</row>
    <row r="177" spans="11:40" x14ac:dyDescent="0.25"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</row>
    <row r="178" spans="11:40" x14ac:dyDescent="0.25"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</row>
    <row r="179" spans="11:40" x14ac:dyDescent="0.25"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</row>
    <row r="180" spans="11:40" x14ac:dyDescent="0.25"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</row>
    <row r="181" spans="11:40" x14ac:dyDescent="0.25"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</row>
    <row r="182" spans="11:40" x14ac:dyDescent="0.25"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</row>
    <row r="183" spans="11:40" x14ac:dyDescent="0.25"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</row>
    <row r="184" spans="11:40" x14ac:dyDescent="0.25"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</row>
    <row r="185" spans="11:40" x14ac:dyDescent="0.25"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</row>
    <row r="186" spans="11:40" x14ac:dyDescent="0.25"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</row>
    <row r="187" spans="11:40" x14ac:dyDescent="0.25"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</row>
    <row r="188" spans="11:40" x14ac:dyDescent="0.25"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</row>
    <row r="189" spans="11:40" x14ac:dyDescent="0.25"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</row>
    <row r="190" spans="11:40" x14ac:dyDescent="0.25"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</row>
    <row r="191" spans="11:40" x14ac:dyDescent="0.25"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</row>
    <row r="192" spans="11:40" x14ac:dyDescent="0.25"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</row>
    <row r="193" spans="11:40" x14ac:dyDescent="0.25"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</row>
    <row r="194" spans="11:40" x14ac:dyDescent="0.25"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</row>
    <row r="195" spans="11:40" x14ac:dyDescent="0.25"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</row>
    <row r="196" spans="11:40" x14ac:dyDescent="0.25"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</row>
    <row r="197" spans="11:40" x14ac:dyDescent="0.25"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</row>
    <row r="198" spans="11:40" x14ac:dyDescent="0.25"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</row>
    <row r="199" spans="11:40" x14ac:dyDescent="0.25"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</row>
    <row r="200" spans="11:40" x14ac:dyDescent="0.25"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</row>
    <row r="201" spans="11:40" x14ac:dyDescent="0.25"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</row>
    <row r="202" spans="11:40" x14ac:dyDescent="0.25"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</row>
    <row r="203" spans="11:40" x14ac:dyDescent="0.25"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</row>
    <row r="204" spans="11:40" x14ac:dyDescent="0.25"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</row>
    <row r="205" spans="11:40" x14ac:dyDescent="0.25"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</row>
    <row r="206" spans="11:40" x14ac:dyDescent="0.25"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</row>
    <row r="207" spans="11:40" x14ac:dyDescent="0.25"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</row>
    <row r="208" spans="11:40" x14ac:dyDescent="0.25"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</row>
    <row r="209" spans="11:40" x14ac:dyDescent="0.25"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</row>
    <row r="210" spans="11:40" x14ac:dyDescent="0.25"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</row>
    <row r="211" spans="11:40" x14ac:dyDescent="0.25"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</row>
    <row r="212" spans="11:40" x14ac:dyDescent="0.25"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</row>
    <row r="213" spans="11:40" x14ac:dyDescent="0.25"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</row>
    <row r="214" spans="11:40" x14ac:dyDescent="0.25"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</row>
    <row r="215" spans="11:40" x14ac:dyDescent="0.25"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</row>
    <row r="216" spans="11:40" x14ac:dyDescent="0.25"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</row>
    <row r="217" spans="11:40" x14ac:dyDescent="0.25"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</row>
    <row r="218" spans="11:40" x14ac:dyDescent="0.25"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</row>
    <row r="219" spans="11:40" x14ac:dyDescent="0.25"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</row>
    <row r="220" spans="11:40" x14ac:dyDescent="0.25"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</row>
    <row r="221" spans="11:40" x14ac:dyDescent="0.25"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</row>
    <row r="222" spans="11:40" x14ac:dyDescent="0.25"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</row>
    <row r="223" spans="11:40" x14ac:dyDescent="0.25"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</row>
    <row r="224" spans="11:40" x14ac:dyDescent="0.25"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</row>
    <row r="225" spans="11:40" x14ac:dyDescent="0.25"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</row>
    <row r="226" spans="11:40" x14ac:dyDescent="0.25"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</row>
    <row r="227" spans="11:40" x14ac:dyDescent="0.25"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</row>
    <row r="228" spans="11:40" x14ac:dyDescent="0.25"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</row>
    <row r="229" spans="11:40" x14ac:dyDescent="0.25"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</row>
    <row r="230" spans="11:40" x14ac:dyDescent="0.25"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</row>
    <row r="231" spans="11:40" x14ac:dyDescent="0.25"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</row>
    <row r="232" spans="11:40" x14ac:dyDescent="0.25"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</row>
    <row r="233" spans="11:40" x14ac:dyDescent="0.25"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</row>
    <row r="234" spans="11:40" x14ac:dyDescent="0.25"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</row>
    <row r="235" spans="11:40" x14ac:dyDescent="0.25"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</row>
    <row r="236" spans="11:40" x14ac:dyDescent="0.25"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</row>
    <row r="237" spans="11:40" x14ac:dyDescent="0.25"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</row>
    <row r="238" spans="11:40" x14ac:dyDescent="0.25"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</row>
    <row r="239" spans="11:40" x14ac:dyDescent="0.25"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</row>
    <row r="240" spans="11:40" x14ac:dyDescent="0.25"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</row>
    <row r="241" spans="11:40" x14ac:dyDescent="0.25"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</row>
    <row r="242" spans="11:40" x14ac:dyDescent="0.25"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</row>
    <row r="243" spans="11:40" x14ac:dyDescent="0.25"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</row>
    <row r="244" spans="11:40" x14ac:dyDescent="0.25"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</row>
    <row r="245" spans="11:40" x14ac:dyDescent="0.25"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</row>
    <row r="246" spans="11:40" x14ac:dyDescent="0.25"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</row>
    <row r="247" spans="11:40" x14ac:dyDescent="0.25"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</row>
    <row r="248" spans="11:40" x14ac:dyDescent="0.25"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</row>
    <row r="249" spans="11:40" x14ac:dyDescent="0.25"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</row>
    <row r="250" spans="11:40" x14ac:dyDescent="0.25"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</row>
    <row r="251" spans="11:40" x14ac:dyDescent="0.25"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</row>
    <row r="252" spans="11:40" x14ac:dyDescent="0.25"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</row>
    <row r="253" spans="11:40" x14ac:dyDescent="0.25"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</row>
    <row r="254" spans="11:40" x14ac:dyDescent="0.25"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</row>
    <row r="255" spans="11:40" x14ac:dyDescent="0.25"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</row>
    <row r="256" spans="11:40" x14ac:dyDescent="0.25"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</row>
    <row r="257" spans="11:40" x14ac:dyDescent="0.25"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</row>
    <row r="258" spans="11:40" x14ac:dyDescent="0.25"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</row>
    <row r="259" spans="11:40" x14ac:dyDescent="0.25"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</row>
    <row r="260" spans="11:40" x14ac:dyDescent="0.25"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</row>
    <row r="261" spans="11:40" x14ac:dyDescent="0.25"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</row>
    <row r="262" spans="11:40" x14ac:dyDescent="0.25"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</row>
    <row r="263" spans="11:40" x14ac:dyDescent="0.25"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</row>
    <row r="264" spans="11:40" x14ac:dyDescent="0.25"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</row>
    <row r="265" spans="11:40" x14ac:dyDescent="0.25"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</row>
    <row r="266" spans="11:40" x14ac:dyDescent="0.25"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</row>
    <row r="267" spans="11:40" x14ac:dyDescent="0.25"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</row>
    <row r="268" spans="11:40" x14ac:dyDescent="0.25"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</row>
    <row r="269" spans="11:40" x14ac:dyDescent="0.25"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</row>
    <row r="270" spans="11:40" x14ac:dyDescent="0.25"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</row>
    <row r="271" spans="11:40" x14ac:dyDescent="0.25"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</row>
    <row r="272" spans="11:40" x14ac:dyDescent="0.25"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</row>
    <row r="273" spans="11:40" x14ac:dyDescent="0.25"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</row>
    <row r="274" spans="11:40" x14ac:dyDescent="0.25"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</row>
    <row r="275" spans="11:40" x14ac:dyDescent="0.25"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</row>
    <row r="276" spans="11:40" x14ac:dyDescent="0.25"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</row>
    <row r="277" spans="11:40" x14ac:dyDescent="0.25"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</row>
    <row r="278" spans="11:40" x14ac:dyDescent="0.25"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</row>
    <row r="279" spans="11:40" x14ac:dyDescent="0.25"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</row>
    <row r="280" spans="11:40" x14ac:dyDescent="0.25"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</row>
    <row r="281" spans="11:40" x14ac:dyDescent="0.25"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</row>
    <row r="282" spans="11:40" x14ac:dyDescent="0.25"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</row>
    <row r="283" spans="11:40" x14ac:dyDescent="0.25"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</row>
    <row r="284" spans="11:40" x14ac:dyDescent="0.25"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</row>
    <row r="285" spans="11:40" x14ac:dyDescent="0.25"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</row>
    <row r="286" spans="11:40" x14ac:dyDescent="0.25"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</row>
    <row r="287" spans="11:40" x14ac:dyDescent="0.25"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</row>
    <row r="288" spans="11:40" x14ac:dyDescent="0.25"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</row>
    <row r="289" spans="11:40" x14ac:dyDescent="0.25"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</row>
    <row r="290" spans="11:40" x14ac:dyDescent="0.25"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</row>
    <row r="291" spans="11:40" x14ac:dyDescent="0.25"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</row>
    <row r="292" spans="11:40" x14ac:dyDescent="0.25"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</row>
    <row r="293" spans="11:40" x14ac:dyDescent="0.25"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</row>
    <row r="294" spans="11:40" x14ac:dyDescent="0.25"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</row>
    <row r="295" spans="11:40" x14ac:dyDescent="0.25"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</row>
    <row r="296" spans="11:40" x14ac:dyDescent="0.25"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</row>
    <row r="297" spans="11:40" x14ac:dyDescent="0.25"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</row>
    <row r="298" spans="11:40" x14ac:dyDescent="0.25"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</row>
    <row r="299" spans="11:40" x14ac:dyDescent="0.25"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</row>
    <row r="300" spans="11:40" x14ac:dyDescent="0.25"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</row>
    <row r="301" spans="11:40" x14ac:dyDescent="0.25"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</row>
    <row r="302" spans="11:40" x14ac:dyDescent="0.25"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</row>
    <row r="303" spans="11:40" x14ac:dyDescent="0.25"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</row>
    <row r="304" spans="11:40" x14ac:dyDescent="0.25"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</row>
    <row r="305" spans="11:40" x14ac:dyDescent="0.25"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</row>
    <row r="306" spans="11:40" x14ac:dyDescent="0.25"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</row>
    <row r="307" spans="11:40" x14ac:dyDescent="0.25"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</row>
    <row r="308" spans="11:40" x14ac:dyDescent="0.25"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</row>
    <row r="309" spans="11:40" x14ac:dyDescent="0.25"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</row>
    <row r="310" spans="11:40" x14ac:dyDescent="0.25"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</row>
    <row r="311" spans="11:40" x14ac:dyDescent="0.25"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</row>
    <row r="312" spans="11:40" x14ac:dyDescent="0.25"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</row>
    <row r="313" spans="11:40" x14ac:dyDescent="0.25"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</row>
    <row r="314" spans="11:40" x14ac:dyDescent="0.25"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</row>
    <row r="315" spans="11:40" x14ac:dyDescent="0.25"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</row>
    <row r="316" spans="11:40" x14ac:dyDescent="0.25"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</row>
    <row r="317" spans="11:40" x14ac:dyDescent="0.25"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</row>
    <row r="318" spans="11:40" x14ac:dyDescent="0.25"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</row>
    <row r="319" spans="11:40" x14ac:dyDescent="0.25"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</row>
    <row r="320" spans="11:40" x14ac:dyDescent="0.25"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</row>
    <row r="321" spans="11:40" x14ac:dyDescent="0.25"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</row>
    <row r="322" spans="11:40" x14ac:dyDescent="0.25"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</row>
    <row r="323" spans="11:40" x14ac:dyDescent="0.25"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</row>
    <row r="324" spans="11:40" x14ac:dyDescent="0.25"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</row>
    <row r="325" spans="11:40" x14ac:dyDescent="0.25"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</row>
    <row r="326" spans="11:40" x14ac:dyDescent="0.25"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</row>
    <row r="327" spans="11:40" x14ac:dyDescent="0.25"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</row>
    <row r="328" spans="11:40" x14ac:dyDescent="0.25"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</row>
    <row r="329" spans="11:40" x14ac:dyDescent="0.25"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</row>
    <row r="330" spans="11:40" x14ac:dyDescent="0.25"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</row>
    <row r="331" spans="11:40" x14ac:dyDescent="0.25"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</row>
    <row r="332" spans="11:40" x14ac:dyDescent="0.25"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</row>
    <row r="333" spans="11:40" x14ac:dyDescent="0.25"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</row>
    <row r="334" spans="11:40" x14ac:dyDescent="0.25"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</row>
    <row r="335" spans="11:40" x14ac:dyDescent="0.25"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</row>
    <row r="336" spans="11:40" x14ac:dyDescent="0.25"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</row>
    <row r="337" spans="11:40" x14ac:dyDescent="0.25"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</row>
    <row r="338" spans="11:40" x14ac:dyDescent="0.25"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</row>
    <row r="339" spans="11:40" x14ac:dyDescent="0.25"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</row>
    <row r="340" spans="11:40" x14ac:dyDescent="0.25"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</row>
    <row r="341" spans="11:40" x14ac:dyDescent="0.25"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</row>
    <row r="342" spans="11:40" x14ac:dyDescent="0.25"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</row>
    <row r="343" spans="11:40" x14ac:dyDescent="0.25"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</row>
    <row r="344" spans="11:40" x14ac:dyDescent="0.25"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</row>
    <row r="345" spans="11:40" x14ac:dyDescent="0.25"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</row>
    <row r="346" spans="11:40" x14ac:dyDescent="0.25"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</row>
    <row r="347" spans="11:40" x14ac:dyDescent="0.25"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</row>
    <row r="348" spans="11:40" x14ac:dyDescent="0.25"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</row>
    <row r="349" spans="11:40" x14ac:dyDescent="0.25"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</row>
    <row r="350" spans="11:40" x14ac:dyDescent="0.25"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</row>
    <row r="351" spans="11:40" x14ac:dyDescent="0.25"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</row>
    <row r="352" spans="11:40" x14ac:dyDescent="0.25"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</row>
    <row r="353" spans="11:40" x14ac:dyDescent="0.25"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</row>
    <row r="354" spans="11:40" x14ac:dyDescent="0.25"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</row>
    <row r="355" spans="11:40" x14ac:dyDescent="0.25"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</row>
    <row r="356" spans="11:40" x14ac:dyDescent="0.25"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</row>
    <row r="357" spans="11:40" x14ac:dyDescent="0.25"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</row>
    <row r="358" spans="11:40" x14ac:dyDescent="0.25"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</row>
    <row r="359" spans="11:40" x14ac:dyDescent="0.25"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</row>
    <row r="360" spans="11:40" x14ac:dyDescent="0.25"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</row>
    <row r="361" spans="11:40" x14ac:dyDescent="0.25"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</row>
    <row r="362" spans="11:40" x14ac:dyDescent="0.25"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</row>
    <row r="363" spans="11:40" x14ac:dyDescent="0.25"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</row>
    <row r="364" spans="11:40" x14ac:dyDescent="0.25"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</row>
    <row r="365" spans="11:40" x14ac:dyDescent="0.25"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</row>
    <row r="366" spans="11:40" x14ac:dyDescent="0.25"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</row>
    <row r="367" spans="11:40" x14ac:dyDescent="0.25"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</row>
    <row r="368" spans="11:40" x14ac:dyDescent="0.25"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</row>
    <row r="369" spans="11:40" x14ac:dyDescent="0.25"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</row>
    <row r="370" spans="11:40" x14ac:dyDescent="0.25"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</row>
    <row r="371" spans="11:40" x14ac:dyDescent="0.25"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</row>
    <row r="372" spans="11:40" x14ac:dyDescent="0.25"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</row>
    <row r="373" spans="11:40" x14ac:dyDescent="0.25"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</row>
    <row r="374" spans="11:40" x14ac:dyDescent="0.25"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</row>
    <row r="375" spans="11:40" x14ac:dyDescent="0.25"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</row>
    <row r="376" spans="11:40" x14ac:dyDescent="0.25"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</row>
    <row r="377" spans="11:40" x14ac:dyDescent="0.25"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</row>
    <row r="378" spans="11:40" x14ac:dyDescent="0.25"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</row>
    <row r="379" spans="11:40" x14ac:dyDescent="0.25"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</row>
    <row r="380" spans="11:40" x14ac:dyDescent="0.25"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</row>
    <row r="381" spans="11:40" x14ac:dyDescent="0.25"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</row>
    <row r="382" spans="11:40" x14ac:dyDescent="0.25"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</row>
    <row r="383" spans="11:40" x14ac:dyDescent="0.25"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</row>
    <row r="384" spans="11:40" x14ac:dyDescent="0.25"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</row>
    <row r="385" spans="11:40" x14ac:dyDescent="0.25"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</row>
    <row r="386" spans="11:40" x14ac:dyDescent="0.25"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</row>
    <row r="387" spans="11:40" x14ac:dyDescent="0.25"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</row>
    <row r="388" spans="11:40" x14ac:dyDescent="0.25"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</row>
    <row r="389" spans="11:40" x14ac:dyDescent="0.25"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</row>
    <row r="390" spans="11:40" x14ac:dyDescent="0.25"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</row>
    <row r="391" spans="11:40" x14ac:dyDescent="0.25"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</row>
    <row r="392" spans="11:40" x14ac:dyDescent="0.25"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</row>
    <row r="393" spans="11:40" x14ac:dyDescent="0.25"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</row>
    <row r="394" spans="11:40" x14ac:dyDescent="0.25"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</row>
    <row r="395" spans="11:40" x14ac:dyDescent="0.25"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</row>
    <row r="396" spans="11:40" x14ac:dyDescent="0.25"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</row>
    <row r="397" spans="11:40" x14ac:dyDescent="0.25"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</row>
    <row r="398" spans="11:40" x14ac:dyDescent="0.25"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</row>
    <row r="399" spans="11:40" x14ac:dyDescent="0.25"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</row>
    <row r="400" spans="11:40" x14ac:dyDescent="0.25"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</row>
    <row r="401" spans="11:40" x14ac:dyDescent="0.25"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</row>
    <row r="402" spans="11:40" x14ac:dyDescent="0.25"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</row>
    <row r="403" spans="11:40" x14ac:dyDescent="0.25"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  <c r="AL403"/>
      <c r="AM403"/>
      <c r="AN403"/>
    </row>
    <row r="404" spans="11:40" x14ac:dyDescent="0.25"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  <c r="AK404"/>
      <c r="AL404"/>
      <c r="AM404"/>
      <c r="AN404"/>
    </row>
    <row r="405" spans="11:40" x14ac:dyDescent="0.25"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  <c r="AM405"/>
      <c r="AN405"/>
    </row>
    <row r="406" spans="11:40" x14ac:dyDescent="0.25"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  <c r="AL406"/>
      <c r="AM406"/>
      <c r="AN406"/>
    </row>
    <row r="407" spans="11:40" x14ac:dyDescent="0.25"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/>
      <c r="AK407"/>
      <c r="AL407"/>
      <c r="AM407"/>
      <c r="AN407"/>
    </row>
    <row r="408" spans="11:40" x14ac:dyDescent="0.25"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  <c r="AK408"/>
      <c r="AL408"/>
      <c r="AM408"/>
      <c r="AN408"/>
    </row>
    <row r="409" spans="11:40" x14ac:dyDescent="0.25"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  <c r="AL409"/>
      <c r="AM409"/>
      <c r="AN409"/>
    </row>
    <row r="410" spans="11:40" x14ac:dyDescent="0.25"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  <c r="AM410"/>
      <c r="AN410"/>
    </row>
    <row r="411" spans="11:40" x14ac:dyDescent="0.25"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  <c r="AN411"/>
    </row>
    <row r="412" spans="11:40" x14ac:dyDescent="0.25"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  <c r="AL412"/>
      <c r="AM412"/>
      <c r="AN412"/>
    </row>
    <row r="413" spans="11:40" x14ac:dyDescent="0.25"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/>
      <c r="AK413"/>
      <c r="AL413"/>
      <c r="AM413"/>
      <c r="AN413"/>
    </row>
    <row r="414" spans="11:40" x14ac:dyDescent="0.25"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  <c r="AK414"/>
      <c r="AL414"/>
      <c r="AM414"/>
      <c r="AN414"/>
    </row>
    <row r="415" spans="11:40" x14ac:dyDescent="0.25"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  <c r="AL415"/>
      <c r="AM415"/>
      <c r="AN415"/>
    </row>
    <row r="416" spans="11:40" x14ac:dyDescent="0.25"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/>
      <c r="AK416"/>
      <c r="AL416"/>
      <c r="AM416"/>
      <c r="AN416"/>
    </row>
    <row r="417" spans="11:40" x14ac:dyDescent="0.25"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  <c r="AK417"/>
      <c r="AL417"/>
      <c r="AM417"/>
      <c r="AN417"/>
    </row>
    <row r="418" spans="11:40" x14ac:dyDescent="0.25"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  <c r="AL418"/>
      <c r="AM418"/>
      <c r="AN418"/>
    </row>
    <row r="419" spans="11:40" x14ac:dyDescent="0.25"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  <c r="AK419"/>
      <c r="AL419"/>
      <c r="AM419"/>
      <c r="AN419"/>
    </row>
    <row r="420" spans="11:40" x14ac:dyDescent="0.25"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  <c r="AK420"/>
      <c r="AL420"/>
      <c r="AM420"/>
      <c r="AN420"/>
    </row>
    <row r="421" spans="11:40" x14ac:dyDescent="0.25"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  <c r="AL421"/>
      <c r="AM421"/>
      <c r="AN421"/>
    </row>
    <row r="422" spans="11:40" x14ac:dyDescent="0.25"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/>
      <c r="AK422"/>
      <c r="AL422"/>
      <c r="AM422"/>
      <c r="AN422"/>
    </row>
    <row r="423" spans="11:40" x14ac:dyDescent="0.25"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  <c r="AK423"/>
      <c r="AL423"/>
      <c r="AM423"/>
      <c r="AN423"/>
    </row>
    <row r="424" spans="11:40" x14ac:dyDescent="0.25"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  <c r="AL424"/>
      <c r="AM424"/>
      <c r="AN424"/>
    </row>
    <row r="425" spans="11:40" x14ac:dyDescent="0.25"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/>
      <c r="AK425"/>
      <c r="AL425"/>
      <c r="AM425"/>
      <c r="AN425"/>
    </row>
    <row r="426" spans="11:40" x14ac:dyDescent="0.25"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  <c r="AK426"/>
      <c r="AL426"/>
      <c r="AM426"/>
      <c r="AN426"/>
    </row>
    <row r="427" spans="11:40" x14ac:dyDescent="0.25"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  <c r="AL427"/>
      <c r="AM427"/>
      <c r="AN427"/>
    </row>
    <row r="428" spans="11:40" x14ac:dyDescent="0.25"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/>
      <c r="AK428"/>
      <c r="AL428"/>
      <c r="AM428"/>
      <c r="AN428"/>
    </row>
    <row r="429" spans="11:40" x14ac:dyDescent="0.25"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/>
      <c r="AK429"/>
      <c r="AL429"/>
      <c r="AM429"/>
      <c r="AN429"/>
    </row>
    <row r="430" spans="11:40" x14ac:dyDescent="0.25"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  <c r="AL430"/>
      <c r="AM430"/>
      <c r="AN430"/>
    </row>
    <row r="431" spans="11:40" x14ac:dyDescent="0.25"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  <c r="AJ431"/>
      <c r="AK431"/>
      <c r="AL431"/>
      <c r="AM431"/>
      <c r="AN431"/>
    </row>
    <row r="432" spans="11:40" x14ac:dyDescent="0.25"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/>
      <c r="AK432"/>
      <c r="AL432"/>
      <c r="AM432"/>
      <c r="AN432"/>
    </row>
    <row r="433" spans="11:40" x14ac:dyDescent="0.25"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  <c r="AK433"/>
      <c r="AL433"/>
      <c r="AM433"/>
      <c r="AN433"/>
    </row>
    <row r="434" spans="11:40" x14ac:dyDescent="0.25"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  <c r="AJ434"/>
      <c r="AK434"/>
      <c r="AL434"/>
      <c r="AM434"/>
      <c r="AN434"/>
    </row>
    <row r="435" spans="11:40" x14ac:dyDescent="0.25"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  <c r="AJ435"/>
      <c r="AK435"/>
      <c r="AL435"/>
      <c r="AM435"/>
      <c r="AN435"/>
    </row>
    <row r="436" spans="11:40" x14ac:dyDescent="0.25"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  <c r="AK436"/>
      <c r="AL436"/>
      <c r="AM436"/>
      <c r="AN436"/>
    </row>
    <row r="437" spans="11:40" x14ac:dyDescent="0.25"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</row>
    <row r="438" spans="11:40" x14ac:dyDescent="0.25"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  <c r="AJ438"/>
      <c r="AK438"/>
      <c r="AL438"/>
      <c r="AM438"/>
      <c r="AN438"/>
    </row>
    <row r="439" spans="11:40" x14ac:dyDescent="0.25"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  <c r="AK439"/>
      <c r="AL439"/>
      <c r="AM439"/>
      <c r="AN439"/>
    </row>
    <row r="440" spans="11:40" x14ac:dyDescent="0.25"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  <c r="AJ440"/>
      <c r="AK440"/>
      <c r="AL440"/>
      <c r="AM440"/>
      <c r="AN440"/>
    </row>
    <row r="441" spans="11:40" x14ac:dyDescent="0.25"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  <c r="AJ441"/>
      <c r="AK441"/>
      <c r="AL441"/>
      <c r="AM441"/>
      <c r="AN441"/>
    </row>
    <row r="442" spans="11:40" x14ac:dyDescent="0.25"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  <c r="AK442"/>
      <c r="AL442"/>
      <c r="AM442"/>
      <c r="AN442"/>
    </row>
    <row r="443" spans="11:40" x14ac:dyDescent="0.25"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  <c r="AJ443"/>
      <c r="AK443"/>
      <c r="AL443"/>
      <c r="AM443"/>
      <c r="AN443"/>
    </row>
    <row r="444" spans="11:40" x14ac:dyDescent="0.25"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  <c r="AJ444"/>
      <c r="AK444"/>
      <c r="AL444"/>
      <c r="AM444"/>
      <c r="AN444"/>
    </row>
    <row r="445" spans="11:40" x14ac:dyDescent="0.25"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  <c r="AK445"/>
      <c r="AL445"/>
      <c r="AM445"/>
      <c r="AN445"/>
    </row>
    <row r="446" spans="11:40" x14ac:dyDescent="0.25"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  <c r="AJ446"/>
      <c r="AK446"/>
      <c r="AL446"/>
      <c r="AM446"/>
      <c r="AN446"/>
    </row>
    <row r="447" spans="11:40" x14ac:dyDescent="0.25"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  <c r="AJ447"/>
      <c r="AK447"/>
      <c r="AL447"/>
      <c r="AM447"/>
      <c r="AN447"/>
    </row>
    <row r="448" spans="11:40" x14ac:dyDescent="0.25"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  <c r="AK448"/>
      <c r="AL448"/>
      <c r="AM448"/>
      <c r="AN448"/>
    </row>
    <row r="449" spans="11:40" x14ac:dyDescent="0.25"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  <c r="AJ449"/>
      <c r="AK449"/>
      <c r="AL449"/>
      <c r="AM449"/>
      <c r="AN449"/>
    </row>
    <row r="450" spans="11:40" x14ac:dyDescent="0.25"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  <c r="AJ450"/>
      <c r="AK450"/>
      <c r="AL450"/>
      <c r="AM450"/>
      <c r="AN450"/>
    </row>
    <row r="451" spans="11:40" x14ac:dyDescent="0.25"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/>
      <c r="AK451"/>
      <c r="AL451"/>
      <c r="AM451"/>
      <c r="AN451"/>
    </row>
    <row r="452" spans="11:40" x14ac:dyDescent="0.25"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  <c r="AJ452"/>
      <c r="AK452"/>
      <c r="AL452"/>
      <c r="AM452"/>
      <c r="AN452"/>
    </row>
    <row r="453" spans="11:40" x14ac:dyDescent="0.25"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  <c r="AJ453"/>
      <c r="AK453"/>
      <c r="AL453"/>
      <c r="AM453"/>
      <c r="AN453"/>
    </row>
    <row r="454" spans="11:40" x14ac:dyDescent="0.25"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/>
      <c r="AK454"/>
      <c r="AL454"/>
      <c r="AM454"/>
      <c r="AN454"/>
    </row>
    <row r="455" spans="11:40" x14ac:dyDescent="0.25"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  <c r="AJ455"/>
      <c r="AK455"/>
      <c r="AL455"/>
      <c r="AM455"/>
      <c r="AN455"/>
    </row>
    <row r="456" spans="11:40" x14ac:dyDescent="0.25"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  <c r="AJ456"/>
      <c r="AK456"/>
      <c r="AL456"/>
      <c r="AM456"/>
      <c r="AN456"/>
    </row>
    <row r="457" spans="11:40" x14ac:dyDescent="0.25"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/>
      <c r="AK457"/>
      <c r="AL457"/>
      <c r="AM457"/>
      <c r="AN457"/>
    </row>
    <row r="458" spans="11:40" x14ac:dyDescent="0.25"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  <c r="AJ458"/>
      <c r="AK458"/>
      <c r="AL458"/>
      <c r="AM458"/>
      <c r="AN458"/>
    </row>
    <row r="459" spans="11:40" x14ac:dyDescent="0.25"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  <c r="AJ459"/>
      <c r="AK459"/>
      <c r="AL459"/>
      <c r="AM459"/>
      <c r="AN459"/>
    </row>
    <row r="460" spans="11:40" x14ac:dyDescent="0.25"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  <c r="AJ460"/>
      <c r="AK460"/>
      <c r="AL460"/>
      <c r="AM460"/>
      <c r="AN460"/>
    </row>
    <row r="461" spans="11:40" x14ac:dyDescent="0.25"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  <c r="AJ461"/>
      <c r="AK461"/>
      <c r="AL461"/>
      <c r="AM461"/>
      <c r="AN461"/>
    </row>
    <row r="462" spans="11:40" x14ac:dyDescent="0.25"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  <c r="AJ462"/>
      <c r="AK462"/>
      <c r="AL462"/>
      <c r="AM462"/>
      <c r="AN462"/>
    </row>
    <row r="463" spans="11:40" x14ac:dyDescent="0.25"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  <c r="AJ463"/>
      <c r="AK463"/>
      <c r="AL463"/>
      <c r="AM463"/>
      <c r="AN463"/>
    </row>
    <row r="464" spans="11:40" x14ac:dyDescent="0.25"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  <c r="AJ464"/>
      <c r="AK464"/>
      <c r="AL464"/>
      <c r="AM464"/>
      <c r="AN464"/>
    </row>
    <row r="465" spans="11:40" x14ac:dyDescent="0.25"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  <c r="AJ465"/>
      <c r="AK465"/>
      <c r="AL465"/>
      <c r="AM465"/>
      <c r="AN465"/>
    </row>
    <row r="466" spans="11:40" x14ac:dyDescent="0.25"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  <c r="AJ466"/>
      <c r="AK466"/>
      <c r="AL466"/>
      <c r="AM466"/>
      <c r="AN466"/>
    </row>
    <row r="467" spans="11:40" x14ac:dyDescent="0.25"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  <c r="AJ467"/>
      <c r="AK467"/>
      <c r="AL467"/>
      <c r="AM467"/>
      <c r="AN467"/>
    </row>
    <row r="468" spans="11:40" x14ac:dyDescent="0.25"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  <c r="AJ468"/>
      <c r="AK468"/>
      <c r="AL468"/>
      <c r="AM468"/>
      <c r="AN468"/>
    </row>
    <row r="469" spans="11:40" x14ac:dyDescent="0.25"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  <c r="AJ469"/>
      <c r="AK469"/>
      <c r="AL469"/>
      <c r="AM469"/>
      <c r="AN469"/>
    </row>
    <row r="470" spans="11:40" x14ac:dyDescent="0.25"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  <c r="AJ470"/>
      <c r="AK470"/>
      <c r="AL470"/>
      <c r="AM470"/>
      <c r="AN470"/>
    </row>
    <row r="471" spans="11:40" x14ac:dyDescent="0.25"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  <c r="AJ471"/>
      <c r="AK471"/>
      <c r="AL471"/>
      <c r="AM471"/>
      <c r="AN471"/>
    </row>
    <row r="472" spans="11:40" x14ac:dyDescent="0.25"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  <c r="AJ472"/>
      <c r="AK472"/>
      <c r="AL472"/>
      <c r="AM472"/>
      <c r="AN472"/>
    </row>
    <row r="473" spans="11:40" x14ac:dyDescent="0.25"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  <c r="AJ473"/>
      <c r="AK473"/>
      <c r="AL473"/>
      <c r="AM473"/>
      <c r="AN473"/>
    </row>
    <row r="474" spans="11:40" x14ac:dyDescent="0.25"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  <c r="AJ474"/>
      <c r="AK474"/>
      <c r="AL474"/>
      <c r="AM474"/>
      <c r="AN474"/>
    </row>
    <row r="475" spans="11:40" x14ac:dyDescent="0.25"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  <c r="AJ475"/>
      <c r="AK475"/>
      <c r="AL475"/>
      <c r="AM475"/>
      <c r="AN475"/>
    </row>
    <row r="476" spans="11:40" x14ac:dyDescent="0.25"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  <c r="AJ476"/>
      <c r="AK476"/>
      <c r="AL476"/>
      <c r="AM476"/>
      <c r="AN476"/>
    </row>
    <row r="477" spans="11:40" x14ac:dyDescent="0.25"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  <c r="AJ477"/>
      <c r="AK477"/>
      <c r="AL477"/>
      <c r="AM477"/>
      <c r="AN477"/>
    </row>
    <row r="478" spans="11:40" x14ac:dyDescent="0.25"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  <c r="AJ478"/>
      <c r="AK478"/>
      <c r="AL478"/>
      <c r="AM478"/>
      <c r="AN478"/>
    </row>
    <row r="479" spans="11:40" x14ac:dyDescent="0.25"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  <c r="AJ479"/>
      <c r="AK479"/>
      <c r="AL479"/>
      <c r="AM479"/>
      <c r="AN479"/>
    </row>
    <row r="480" spans="11:40" x14ac:dyDescent="0.25"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  <c r="AJ480"/>
      <c r="AK480"/>
      <c r="AL480"/>
      <c r="AM480"/>
      <c r="AN480"/>
    </row>
    <row r="481" spans="11:40" x14ac:dyDescent="0.25"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  <c r="AJ481"/>
      <c r="AK481"/>
      <c r="AL481"/>
      <c r="AM481"/>
      <c r="AN481"/>
    </row>
    <row r="482" spans="11:40" x14ac:dyDescent="0.25"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  <c r="AJ482"/>
      <c r="AK482"/>
      <c r="AL482"/>
      <c r="AM482"/>
      <c r="AN482"/>
    </row>
    <row r="483" spans="11:40" x14ac:dyDescent="0.25"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  <c r="AJ483"/>
      <c r="AK483"/>
      <c r="AL483"/>
      <c r="AM483"/>
      <c r="AN483"/>
    </row>
    <row r="484" spans="11:40" x14ac:dyDescent="0.25"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  <c r="AJ484"/>
      <c r="AK484"/>
      <c r="AL484"/>
      <c r="AM484"/>
      <c r="AN484"/>
    </row>
    <row r="485" spans="11:40" x14ac:dyDescent="0.25"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  <c r="AJ485"/>
      <c r="AK485"/>
      <c r="AL485"/>
      <c r="AM485"/>
      <c r="AN485"/>
    </row>
    <row r="486" spans="11:40" x14ac:dyDescent="0.25"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  <c r="AJ486"/>
      <c r="AK486"/>
      <c r="AL486"/>
      <c r="AM486"/>
      <c r="AN486"/>
    </row>
    <row r="487" spans="11:40" x14ac:dyDescent="0.25"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  <c r="AJ487"/>
      <c r="AK487"/>
      <c r="AL487"/>
      <c r="AM487"/>
      <c r="AN487"/>
    </row>
    <row r="488" spans="11:40" x14ac:dyDescent="0.25"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  <c r="AJ488"/>
      <c r="AK488"/>
      <c r="AL488"/>
      <c r="AM488"/>
      <c r="AN488"/>
    </row>
    <row r="489" spans="11:40" x14ac:dyDescent="0.25"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  <c r="AJ489"/>
      <c r="AK489"/>
      <c r="AL489"/>
      <c r="AM489"/>
      <c r="AN489"/>
    </row>
    <row r="490" spans="11:40" x14ac:dyDescent="0.25"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  <c r="AJ490"/>
      <c r="AK490"/>
      <c r="AL490"/>
      <c r="AM490"/>
      <c r="AN490"/>
    </row>
    <row r="491" spans="11:40" x14ac:dyDescent="0.25"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  <c r="AJ491"/>
      <c r="AK491"/>
      <c r="AL491"/>
      <c r="AM491"/>
      <c r="AN491"/>
    </row>
    <row r="492" spans="11:40" x14ac:dyDescent="0.25"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  <c r="AJ492"/>
      <c r="AK492"/>
      <c r="AL492"/>
      <c r="AM492"/>
      <c r="AN492"/>
    </row>
    <row r="493" spans="11:40" x14ac:dyDescent="0.25"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  <c r="AJ493"/>
      <c r="AK493"/>
      <c r="AL493"/>
      <c r="AM493"/>
      <c r="AN493"/>
    </row>
    <row r="494" spans="11:40" x14ac:dyDescent="0.25"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  <c r="AJ494"/>
      <c r="AK494"/>
      <c r="AL494"/>
      <c r="AM494"/>
      <c r="AN494"/>
    </row>
    <row r="495" spans="11:40" x14ac:dyDescent="0.25"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  <c r="AJ495"/>
      <c r="AK495"/>
      <c r="AL495"/>
      <c r="AM495"/>
      <c r="AN495"/>
    </row>
    <row r="496" spans="11:40" x14ac:dyDescent="0.25"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  <c r="AJ496"/>
      <c r="AK496"/>
      <c r="AL496"/>
      <c r="AM496"/>
      <c r="AN496"/>
    </row>
    <row r="497" spans="11:40" x14ac:dyDescent="0.25"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  <c r="AJ497"/>
      <c r="AK497"/>
      <c r="AL497"/>
      <c r="AM497"/>
      <c r="AN497"/>
    </row>
    <row r="498" spans="11:40" x14ac:dyDescent="0.25"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  <c r="AJ498"/>
      <c r="AK498"/>
      <c r="AL498"/>
      <c r="AM498"/>
      <c r="AN498"/>
    </row>
    <row r="499" spans="11:40" x14ac:dyDescent="0.25"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  <c r="AJ499"/>
      <c r="AK499"/>
      <c r="AL499"/>
      <c r="AM499"/>
      <c r="AN499"/>
    </row>
    <row r="500" spans="11:40" x14ac:dyDescent="0.25"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  <c r="AJ500"/>
      <c r="AK500"/>
      <c r="AL500"/>
      <c r="AM500"/>
      <c r="AN500"/>
    </row>
    <row r="501" spans="11:40" x14ac:dyDescent="0.25"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  <c r="AJ501"/>
      <c r="AK501"/>
      <c r="AL501"/>
      <c r="AM501"/>
      <c r="AN501"/>
    </row>
    <row r="502" spans="11:40" x14ac:dyDescent="0.25"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  <c r="AJ502"/>
      <c r="AK502"/>
      <c r="AL502"/>
      <c r="AM502"/>
      <c r="AN502"/>
    </row>
    <row r="503" spans="11:40" x14ac:dyDescent="0.25"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  <c r="AJ503"/>
      <c r="AK503"/>
      <c r="AL503"/>
      <c r="AM503"/>
      <c r="AN503"/>
    </row>
    <row r="504" spans="11:40" x14ac:dyDescent="0.25"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  <c r="AJ504"/>
      <c r="AK504"/>
      <c r="AL504"/>
      <c r="AM504"/>
      <c r="AN504"/>
    </row>
    <row r="505" spans="11:40" x14ac:dyDescent="0.25"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  <c r="AJ505"/>
      <c r="AK505"/>
      <c r="AL505"/>
      <c r="AM505"/>
      <c r="AN505"/>
    </row>
    <row r="506" spans="11:40" x14ac:dyDescent="0.25"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  <c r="AJ506"/>
      <c r="AK506"/>
      <c r="AL506"/>
      <c r="AM506"/>
      <c r="AN506"/>
    </row>
    <row r="507" spans="11:40" x14ac:dyDescent="0.25"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  <c r="AJ507"/>
      <c r="AK507"/>
      <c r="AL507"/>
      <c r="AM507"/>
      <c r="AN507"/>
    </row>
    <row r="508" spans="11:40" x14ac:dyDescent="0.25"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  <c r="AJ508"/>
      <c r="AK508"/>
      <c r="AL508"/>
      <c r="AM508"/>
      <c r="AN508"/>
    </row>
    <row r="509" spans="11:40" x14ac:dyDescent="0.25"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  <c r="AH509"/>
      <c r="AI509"/>
      <c r="AJ509"/>
      <c r="AK509"/>
      <c r="AL509"/>
      <c r="AM509"/>
      <c r="AN509"/>
    </row>
    <row r="510" spans="11:40" x14ac:dyDescent="0.25"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  <c r="AH510"/>
      <c r="AI510"/>
      <c r="AJ510"/>
      <c r="AK510"/>
      <c r="AL510"/>
      <c r="AM510"/>
      <c r="AN510"/>
    </row>
    <row r="511" spans="11:40" x14ac:dyDescent="0.25"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  <c r="AJ511"/>
      <c r="AK511"/>
      <c r="AL511"/>
      <c r="AM511"/>
      <c r="AN511"/>
    </row>
    <row r="512" spans="11:40" x14ac:dyDescent="0.25"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  <c r="AH512"/>
      <c r="AI512"/>
      <c r="AJ512"/>
      <c r="AK512"/>
      <c r="AL512"/>
      <c r="AM512"/>
      <c r="AN512"/>
    </row>
    <row r="513" spans="11:40" x14ac:dyDescent="0.25"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  <c r="AJ513"/>
      <c r="AK513"/>
      <c r="AL513"/>
      <c r="AM513"/>
      <c r="AN513"/>
    </row>
    <row r="514" spans="11:40" x14ac:dyDescent="0.25"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  <c r="AJ514"/>
      <c r="AK514"/>
      <c r="AL514"/>
      <c r="AM514"/>
      <c r="AN514"/>
    </row>
    <row r="515" spans="11:40" x14ac:dyDescent="0.25"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  <c r="AH515"/>
      <c r="AI515"/>
      <c r="AJ515"/>
      <c r="AK515"/>
      <c r="AL515"/>
      <c r="AM515"/>
      <c r="AN515"/>
    </row>
    <row r="516" spans="11:40" x14ac:dyDescent="0.25"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  <c r="AH516"/>
      <c r="AI516"/>
      <c r="AJ516"/>
      <c r="AK516"/>
      <c r="AL516"/>
      <c r="AM516"/>
      <c r="AN516"/>
    </row>
    <row r="517" spans="11:40" x14ac:dyDescent="0.25"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  <c r="AJ517"/>
      <c r="AK517"/>
      <c r="AL517"/>
      <c r="AM517"/>
      <c r="AN517"/>
    </row>
    <row r="518" spans="11:40" x14ac:dyDescent="0.25"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  <c r="AH518"/>
      <c r="AI518"/>
      <c r="AJ518"/>
      <c r="AK518"/>
      <c r="AL518"/>
      <c r="AM518"/>
      <c r="AN518"/>
    </row>
    <row r="519" spans="11:40" x14ac:dyDescent="0.25"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/>
      <c r="AF519"/>
      <c r="AG519"/>
      <c r="AH519"/>
      <c r="AI519"/>
      <c r="AJ519"/>
      <c r="AK519"/>
      <c r="AL519"/>
      <c r="AM519"/>
      <c r="AN519"/>
    </row>
    <row r="520" spans="11:40" x14ac:dyDescent="0.25"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  <c r="AJ520"/>
      <c r="AK520"/>
      <c r="AL520"/>
      <c r="AM520"/>
      <c r="AN520"/>
    </row>
    <row r="521" spans="11:40" x14ac:dyDescent="0.25"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  <c r="AF521"/>
      <c r="AG521"/>
      <c r="AH521"/>
      <c r="AI521"/>
      <c r="AJ521"/>
      <c r="AK521"/>
      <c r="AL521"/>
      <c r="AM521"/>
      <c r="AN521"/>
    </row>
    <row r="522" spans="11:40" x14ac:dyDescent="0.25">
      <c r="K522"/>
      <c r="L522"/>
      <c r="M522"/>
      <c r="N522"/>
      <c r="O522"/>
      <c r="P522"/>
      <c r="Q522"/>
      <c r="R522"/>
      <c r="S522"/>
      <c r="T522"/>
      <c r="U522"/>
      <c r="V522"/>
      <c r="W522"/>
      <c r="X522"/>
      <c r="Y522"/>
      <c r="Z522"/>
      <c r="AA522"/>
      <c r="AB522"/>
      <c r="AC522"/>
      <c r="AD522"/>
      <c r="AE522"/>
      <c r="AF522"/>
      <c r="AG522"/>
      <c r="AH522"/>
      <c r="AI522"/>
      <c r="AJ522"/>
      <c r="AK522"/>
      <c r="AL522"/>
      <c r="AM522"/>
      <c r="AN522"/>
    </row>
    <row r="523" spans="11:40" x14ac:dyDescent="0.25"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  <c r="AJ523"/>
      <c r="AK523"/>
      <c r="AL523"/>
      <c r="AM523"/>
      <c r="AN523"/>
    </row>
    <row r="524" spans="11:40" x14ac:dyDescent="0.25"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  <c r="AF524"/>
      <c r="AG524"/>
      <c r="AH524"/>
      <c r="AI524"/>
      <c r="AJ524"/>
      <c r="AK524"/>
      <c r="AL524"/>
      <c r="AM524"/>
      <c r="AN524"/>
    </row>
    <row r="525" spans="11:40" x14ac:dyDescent="0.25">
      <c r="K525"/>
      <c r="L525"/>
      <c r="M525"/>
      <c r="N525"/>
      <c r="O525"/>
      <c r="P525"/>
      <c r="Q525"/>
      <c r="R525"/>
      <c r="S525"/>
      <c r="T525"/>
      <c r="U525"/>
      <c r="V525"/>
      <c r="W525"/>
      <c r="X525"/>
      <c r="Y525"/>
      <c r="Z525"/>
      <c r="AA525"/>
      <c r="AB525"/>
      <c r="AC525"/>
      <c r="AD525"/>
      <c r="AE525"/>
      <c r="AF525"/>
      <c r="AG525"/>
      <c r="AH525"/>
      <c r="AI525"/>
      <c r="AJ525"/>
      <c r="AK525"/>
      <c r="AL525"/>
      <c r="AM525"/>
      <c r="AN525"/>
    </row>
    <row r="526" spans="11:40" x14ac:dyDescent="0.25"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  <c r="AJ526"/>
      <c r="AK526"/>
      <c r="AL526"/>
      <c r="AM526"/>
      <c r="AN526"/>
    </row>
    <row r="527" spans="11:40" x14ac:dyDescent="0.25"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  <c r="AF527"/>
      <c r="AG527"/>
      <c r="AH527"/>
      <c r="AI527"/>
      <c r="AJ527"/>
      <c r="AK527"/>
      <c r="AL527"/>
      <c r="AM527"/>
      <c r="AN527"/>
    </row>
    <row r="528" spans="11:40" x14ac:dyDescent="0.25"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  <c r="Y528"/>
      <c r="Z528"/>
      <c r="AA528"/>
      <c r="AB528"/>
      <c r="AC528"/>
      <c r="AD528"/>
      <c r="AE528"/>
      <c r="AF528"/>
      <c r="AG528"/>
      <c r="AH528"/>
      <c r="AI528"/>
      <c r="AJ528"/>
      <c r="AK528"/>
      <c r="AL528"/>
      <c r="AM528"/>
      <c r="AN528"/>
    </row>
    <row r="529" spans="11:40" x14ac:dyDescent="0.25"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  <c r="AJ529"/>
      <c r="AK529"/>
      <c r="AL529"/>
      <c r="AM529"/>
      <c r="AN529"/>
    </row>
    <row r="530" spans="11:40" x14ac:dyDescent="0.25"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  <c r="AF530"/>
      <c r="AG530"/>
      <c r="AH530"/>
      <c r="AI530"/>
      <c r="AJ530"/>
      <c r="AK530"/>
      <c r="AL530"/>
      <c r="AM530"/>
      <c r="AN530"/>
    </row>
    <row r="531" spans="11:40" x14ac:dyDescent="0.25"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  <c r="Y531"/>
      <c r="Z531"/>
      <c r="AA531"/>
      <c r="AB531"/>
      <c r="AC531"/>
      <c r="AD531"/>
      <c r="AE531"/>
      <c r="AF531"/>
      <c r="AG531"/>
      <c r="AH531"/>
      <c r="AI531"/>
      <c r="AJ531"/>
      <c r="AK531"/>
      <c r="AL531"/>
      <c r="AM531"/>
      <c r="AN531"/>
    </row>
    <row r="532" spans="11:40" x14ac:dyDescent="0.25"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  <c r="AJ532"/>
      <c r="AK532"/>
      <c r="AL532"/>
      <c r="AM532"/>
      <c r="AN532"/>
    </row>
    <row r="533" spans="11:40" x14ac:dyDescent="0.25"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  <c r="AF533"/>
      <c r="AG533"/>
      <c r="AH533"/>
      <c r="AI533"/>
      <c r="AJ533"/>
      <c r="AK533"/>
      <c r="AL533"/>
      <c r="AM533"/>
      <c r="AN533"/>
    </row>
    <row r="534" spans="11:40" x14ac:dyDescent="0.25"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  <c r="Y534"/>
      <c r="Z534"/>
      <c r="AA534"/>
      <c r="AB534"/>
      <c r="AC534"/>
      <c r="AD534"/>
      <c r="AE534"/>
      <c r="AF534"/>
      <c r="AG534"/>
      <c r="AH534"/>
      <c r="AI534"/>
      <c r="AJ534"/>
      <c r="AK534"/>
      <c r="AL534"/>
      <c r="AM534"/>
      <c r="AN534"/>
    </row>
    <row r="535" spans="11:40" x14ac:dyDescent="0.25"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  <c r="AJ535"/>
      <c r="AK535"/>
      <c r="AL535"/>
      <c r="AM535"/>
      <c r="AN535"/>
    </row>
    <row r="536" spans="11:40" x14ac:dyDescent="0.25"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  <c r="AB536"/>
      <c r="AC536"/>
      <c r="AD536"/>
      <c r="AE536"/>
      <c r="AF536"/>
      <c r="AG536"/>
      <c r="AH536"/>
      <c r="AI536"/>
      <c r="AJ536"/>
      <c r="AK536"/>
      <c r="AL536"/>
      <c r="AM536"/>
      <c r="AN536"/>
    </row>
    <row r="537" spans="11:40" x14ac:dyDescent="0.25"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  <c r="Y537"/>
      <c r="Z537"/>
      <c r="AA537"/>
      <c r="AB537"/>
      <c r="AC537"/>
      <c r="AD537"/>
      <c r="AE537"/>
      <c r="AF537"/>
      <c r="AG537"/>
      <c r="AH537"/>
      <c r="AI537"/>
      <c r="AJ537"/>
      <c r="AK537"/>
      <c r="AL537"/>
      <c r="AM537"/>
      <c r="AN537"/>
    </row>
    <row r="538" spans="11:40" x14ac:dyDescent="0.25"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  <c r="AJ538"/>
      <c r="AK538"/>
      <c r="AL538"/>
      <c r="AM538"/>
      <c r="AN538"/>
    </row>
    <row r="539" spans="11:40" x14ac:dyDescent="0.25"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  <c r="AF539"/>
      <c r="AG539"/>
      <c r="AH539"/>
      <c r="AI539"/>
      <c r="AJ539"/>
      <c r="AK539"/>
      <c r="AL539"/>
      <c r="AM539"/>
      <c r="AN539"/>
    </row>
    <row r="540" spans="11:40" x14ac:dyDescent="0.25">
      <c r="K540"/>
      <c r="L540"/>
      <c r="M540"/>
      <c r="N540"/>
      <c r="O540"/>
      <c r="P540"/>
      <c r="Q540"/>
      <c r="R540"/>
      <c r="S540"/>
      <c r="T540"/>
      <c r="U540"/>
      <c r="V540"/>
      <c r="W540"/>
      <c r="X540"/>
      <c r="Y540"/>
      <c r="Z540"/>
      <c r="AA540"/>
      <c r="AB540"/>
      <c r="AC540"/>
      <c r="AD540"/>
      <c r="AE540"/>
      <c r="AF540"/>
      <c r="AG540"/>
      <c r="AH540"/>
      <c r="AI540"/>
      <c r="AJ540"/>
      <c r="AK540"/>
      <c r="AL540"/>
      <c r="AM540"/>
      <c r="AN540"/>
    </row>
    <row r="541" spans="11:40" x14ac:dyDescent="0.25"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  <c r="AJ541"/>
      <c r="AK541"/>
      <c r="AL541"/>
      <c r="AM541"/>
      <c r="AN541"/>
    </row>
    <row r="542" spans="11:40" x14ac:dyDescent="0.25"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  <c r="AB542"/>
      <c r="AC542"/>
      <c r="AD542"/>
      <c r="AE542"/>
      <c r="AF542"/>
      <c r="AG542"/>
      <c r="AH542"/>
      <c r="AI542"/>
      <c r="AJ542"/>
      <c r="AK542"/>
      <c r="AL542"/>
      <c r="AM542"/>
      <c r="AN542"/>
    </row>
    <row r="543" spans="11:40" x14ac:dyDescent="0.25">
      <c r="K543"/>
      <c r="L543"/>
      <c r="M543"/>
      <c r="N543"/>
      <c r="O543"/>
      <c r="P543"/>
      <c r="Q543"/>
      <c r="R543"/>
      <c r="S543"/>
      <c r="T543"/>
      <c r="U543"/>
      <c r="V543"/>
      <c r="W543"/>
      <c r="X543"/>
      <c r="Y543"/>
      <c r="Z543"/>
      <c r="AA543"/>
      <c r="AB543"/>
      <c r="AC543"/>
      <c r="AD543"/>
      <c r="AE543"/>
      <c r="AF543"/>
      <c r="AG543"/>
      <c r="AH543"/>
      <c r="AI543"/>
      <c r="AJ543"/>
      <c r="AK543"/>
      <c r="AL543"/>
      <c r="AM543"/>
      <c r="AN543"/>
    </row>
    <row r="544" spans="11:40" x14ac:dyDescent="0.25"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  <c r="AH544"/>
      <c r="AI544"/>
      <c r="AJ544"/>
      <c r="AK544"/>
      <c r="AL544"/>
      <c r="AM544"/>
      <c r="AN544"/>
    </row>
    <row r="545" spans="11:40" x14ac:dyDescent="0.25"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  <c r="AB545"/>
      <c r="AC545"/>
      <c r="AD545"/>
      <c r="AE545"/>
      <c r="AF545"/>
      <c r="AG545"/>
      <c r="AH545"/>
      <c r="AI545"/>
      <c r="AJ545"/>
      <c r="AK545"/>
      <c r="AL545"/>
      <c r="AM545"/>
      <c r="AN545"/>
    </row>
    <row r="546" spans="11:40" x14ac:dyDescent="0.25">
      <c r="K546"/>
      <c r="L546"/>
      <c r="M546"/>
      <c r="N546"/>
      <c r="O546"/>
      <c r="P546"/>
      <c r="Q546"/>
      <c r="R546"/>
      <c r="S546"/>
      <c r="T546"/>
      <c r="U546"/>
      <c r="V546"/>
      <c r="W546"/>
      <c r="X546"/>
      <c r="Y546"/>
      <c r="Z546"/>
      <c r="AA546"/>
      <c r="AB546"/>
      <c r="AC546"/>
      <c r="AD546"/>
      <c r="AE546"/>
      <c r="AF546"/>
      <c r="AG546"/>
      <c r="AH546"/>
      <c r="AI546"/>
      <c r="AJ546"/>
      <c r="AK546"/>
      <c r="AL546"/>
      <c r="AM546"/>
      <c r="AN546"/>
    </row>
    <row r="547" spans="11:40" x14ac:dyDescent="0.25"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  <c r="AH547"/>
      <c r="AI547"/>
      <c r="AJ547"/>
      <c r="AK547"/>
      <c r="AL547"/>
      <c r="AM547"/>
      <c r="AN547"/>
    </row>
    <row r="548" spans="11:40" x14ac:dyDescent="0.25"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  <c r="AB548"/>
      <c r="AC548"/>
      <c r="AD548"/>
      <c r="AE548"/>
      <c r="AF548"/>
      <c r="AG548"/>
      <c r="AH548"/>
      <c r="AI548"/>
      <c r="AJ548"/>
      <c r="AK548"/>
      <c r="AL548"/>
      <c r="AM548"/>
      <c r="AN548"/>
    </row>
    <row r="549" spans="11:40" x14ac:dyDescent="0.25">
      <c r="K549"/>
      <c r="L549"/>
      <c r="M549"/>
      <c r="N549"/>
      <c r="O549"/>
      <c r="P549"/>
      <c r="Q549"/>
      <c r="R549"/>
      <c r="S549"/>
      <c r="T549"/>
      <c r="U549"/>
      <c r="V549"/>
      <c r="W549"/>
      <c r="X549"/>
      <c r="Y549"/>
      <c r="Z549"/>
      <c r="AA549"/>
      <c r="AB549"/>
      <c r="AC549"/>
      <c r="AD549"/>
      <c r="AE549"/>
      <c r="AF549"/>
      <c r="AG549"/>
      <c r="AH549"/>
      <c r="AI549"/>
      <c r="AJ549"/>
      <c r="AK549"/>
      <c r="AL549"/>
      <c r="AM549"/>
      <c r="AN549"/>
    </row>
    <row r="550" spans="11:40" x14ac:dyDescent="0.25"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  <c r="AH550"/>
      <c r="AI550"/>
      <c r="AJ550"/>
      <c r="AK550"/>
      <c r="AL550"/>
      <c r="AM550"/>
      <c r="AN550"/>
    </row>
  </sheetData>
  <mergeCells count="1">
    <mergeCell ref="A1:I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8"/>
  <sheetViews>
    <sheetView zoomScaleNormal="100" workbookViewId="0">
      <selection sqref="A1:K1"/>
    </sheetView>
  </sheetViews>
  <sheetFormatPr defaultRowHeight="15" x14ac:dyDescent="0.25"/>
  <cols>
    <col min="2" max="2" width="11.42578125" customWidth="1"/>
    <col min="3" max="3" width="11.85546875" customWidth="1"/>
    <col min="4" max="4" width="12.42578125" customWidth="1"/>
    <col min="5" max="5" width="13" customWidth="1"/>
    <col min="6" max="6" width="19.7109375" customWidth="1"/>
    <col min="7" max="7" width="17.85546875" customWidth="1"/>
    <col min="8" max="8" width="17.7109375" customWidth="1"/>
    <col min="9" max="9" width="13.28515625" customWidth="1"/>
    <col min="10" max="10" width="18.140625" customWidth="1"/>
    <col min="11" max="11" width="11.7109375" customWidth="1"/>
    <col min="12" max="12" width="27.140625" customWidth="1"/>
  </cols>
  <sheetData>
    <row r="1" spans="1:26" ht="28.15" customHeight="1" x14ac:dyDescent="0.25">
      <c r="A1" s="25" t="s">
        <v>45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26" ht="47.25" customHeight="1" x14ac:dyDescent="0.25">
      <c r="A2" s="16" t="s">
        <v>0</v>
      </c>
      <c r="B2" s="16" t="s">
        <v>1</v>
      </c>
      <c r="C2" s="17" t="s">
        <v>2</v>
      </c>
      <c r="D2" s="16" t="s">
        <v>3</v>
      </c>
      <c r="E2" s="17" t="s">
        <v>4</v>
      </c>
      <c r="F2" s="17" t="s">
        <v>30</v>
      </c>
      <c r="G2" s="17" t="s">
        <v>33</v>
      </c>
      <c r="H2" s="17" t="s">
        <v>31</v>
      </c>
      <c r="I2" s="17" t="s">
        <v>20</v>
      </c>
      <c r="J2" s="17" t="s">
        <v>18</v>
      </c>
      <c r="K2" s="16" t="s">
        <v>19</v>
      </c>
    </row>
    <row r="3" spans="1:26" x14ac:dyDescent="0.25">
      <c r="A3" s="16"/>
      <c r="B3" s="16" t="s">
        <v>32</v>
      </c>
      <c r="C3" s="16" t="s">
        <v>32</v>
      </c>
      <c r="D3" s="16" t="s">
        <v>32</v>
      </c>
      <c r="E3" s="16" t="s">
        <v>32</v>
      </c>
      <c r="F3" s="16" t="s">
        <v>32</v>
      </c>
      <c r="G3" s="16" t="s">
        <v>32</v>
      </c>
      <c r="H3" s="16" t="s">
        <v>32</v>
      </c>
      <c r="I3" s="16" t="s">
        <v>32</v>
      </c>
      <c r="J3" s="16" t="s">
        <v>32</v>
      </c>
      <c r="K3" s="16" t="s">
        <v>32</v>
      </c>
    </row>
    <row r="4" spans="1:26" ht="47.25" customHeight="1" x14ac:dyDescent="0.25">
      <c r="A4" s="22"/>
      <c r="B4" s="23" t="s">
        <v>21</v>
      </c>
      <c r="C4" s="24" t="s">
        <v>22</v>
      </c>
      <c r="D4" s="24" t="s">
        <v>28</v>
      </c>
      <c r="E4" s="24" t="s">
        <v>24</v>
      </c>
      <c r="F4" s="24" t="s">
        <v>36</v>
      </c>
      <c r="G4" s="24" t="s">
        <v>29</v>
      </c>
      <c r="H4" s="24" t="s">
        <v>35</v>
      </c>
      <c r="I4" s="24" t="s">
        <v>48</v>
      </c>
      <c r="J4" s="24" t="s">
        <v>49</v>
      </c>
      <c r="K4" s="24" t="s">
        <v>50</v>
      </c>
      <c r="P4" s="4"/>
    </row>
    <row r="5" spans="1:26" x14ac:dyDescent="0.25">
      <c r="A5" s="18" t="s">
        <v>5</v>
      </c>
      <c r="B5" s="19">
        <v>8000</v>
      </c>
      <c r="C5" s="19">
        <f>B5*0.15</f>
        <v>1200</v>
      </c>
      <c r="D5" s="19">
        <f>B5-C5</f>
        <v>6800</v>
      </c>
      <c r="E5" s="19">
        <f>D5</f>
        <v>6800</v>
      </c>
      <c r="F5" s="19">
        <f>E5*0.15</f>
        <v>1020</v>
      </c>
      <c r="G5" s="19">
        <v>4253.3999999999996</v>
      </c>
      <c r="H5" s="19">
        <f>G5*0.15</f>
        <v>638.00999999999988</v>
      </c>
      <c r="I5" s="19">
        <f t="shared" ref="I5:I16" si="0">F5-H5</f>
        <v>381.99000000000012</v>
      </c>
      <c r="J5" s="19">
        <f t="shared" ref="J5:J10" si="1">(B5-5004)*0.00759</f>
        <v>22.739640000000001</v>
      </c>
      <c r="K5" s="19">
        <f t="shared" ref="K5:K16" si="2">D5-I5-J5</f>
        <v>6395.2703600000004</v>
      </c>
    </row>
    <row r="6" spans="1:26" x14ac:dyDescent="0.25">
      <c r="A6" s="18" t="s">
        <v>6</v>
      </c>
      <c r="B6" s="19">
        <v>8000</v>
      </c>
      <c r="C6" s="19">
        <f t="shared" ref="C6:C16" si="3">B6*0.15</f>
        <v>1200</v>
      </c>
      <c r="D6" s="19">
        <f t="shared" ref="D6:D16" si="4">B6-C6</f>
        <v>6800</v>
      </c>
      <c r="E6" s="19">
        <f>E5*2</f>
        <v>13600</v>
      </c>
      <c r="F6" s="19">
        <f>E6*0.15-F5</f>
        <v>1020</v>
      </c>
      <c r="G6" s="19">
        <f>G5*2</f>
        <v>8506.7999999999993</v>
      </c>
      <c r="H6" s="19">
        <f>G6*0.15-H5</f>
        <v>638.00999999999988</v>
      </c>
      <c r="I6" s="19">
        <f t="shared" si="0"/>
        <v>381.99000000000012</v>
      </c>
      <c r="J6" s="19">
        <f t="shared" si="1"/>
        <v>22.739640000000001</v>
      </c>
      <c r="K6" s="19">
        <f t="shared" si="2"/>
        <v>6395.2703600000004</v>
      </c>
    </row>
    <row r="7" spans="1:26" x14ac:dyDescent="0.25">
      <c r="A7" s="18" t="s">
        <v>7</v>
      </c>
      <c r="B7" s="19">
        <v>8000</v>
      </c>
      <c r="C7" s="19">
        <f t="shared" si="3"/>
        <v>1200</v>
      </c>
      <c r="D7" s="19">
        <f t="shared" si="4"/>
        <v>6800</v>
      </c>
      <c r="E7" s="19">
        <f>E5*3</f>
        <v>20400</v>
      </c>
      <c r="F7" s="19">
        <f>E7*0.15-F5-F6</f>
        <v>1020</v>
      </c>
      <c r="G7" s="19">
        <f>G5*3</f>
        <v>12760.199999999999</v>
      </c>
      <c r="H7" s="19">
        <f>G7*0.15-H5-H6</f>
        <v>638.0100000000001</v>
      </c>
      <c r="I7" s="19">
        <f t="shared" si="0"/>
        <v>381.9899999999999</v>
      </c>
      <c r="J7" s="19">
        <f t="shared" si="1"/>
        <v>22.739640000000001</v>
      </c>
      <c r="K7" s="19">
        <f t="shared" si="2"/>
        <v>6395.2703600000004</v>
      </c>
    </row>
    <row r="8" spans="1:26" x14ac:dyDescent="0.25">
      <c r="A8" s="18" t="s">
        <v>8</v>
      </c>
      <c r="B8" s="19">
        <v>8000</v>
      </c>
      <c r="C8" s="19">
        <f t="shared" si="3"/>
        <v>1200</v>
      </c>
      <c r="D8" s="19">
        <f t="shared" si="4"/>
        <v>6800</v>
      </c>
      <c r="E8" s="19">
        <f>E5*4</f>
        <v>27200</v>
      </c>
      <c r="F8" s="19">
        <f>E8*0.15-F5-F6-F7</f>
        <v>1020</v>
      </c>
      <c r="G8" s="19">
        <f>G5*4</f>
        <v>17013.599999999999</v>
      </c>
      <c r="H8" s="19">
        <f>G8*0.15-H5-H6-H7</f>
        <v>638.00999999999988</v>
      </c>
      <c r="I8" s="19">
        <f t="shared" si="0"/>
        <v>381.99000000000012</v>
      </c>
      <c r="J8" s="19">
        <f t="shared" si="1"/>
        <v>22.739640000000001</v>
      </c>
      <c r="K8" s="19">
        <f t="shared" si="2"/>
        <v>6395.2703600000004</v>
      </c>
    </row>
    <row r="9" spans="1:26" x14ac:dyDescent="0.25">
      <c r="A9" s="18" t="s">
        <v>9</v>
      </c>
      <c r="B9" s="19">
        <v>8000</v>
      </c>
      <c r="C9" s="19">
        <f t="shared" si="3"/>
        <v>1200</v>
      </c>
      <c r="D9" s="19">
        <f t="shared" si="4"/>
        <v>6800</v>
      </c>
      <c r="E9" s="19">
        <f>E5*5</f>
        <v>34000</v>
      </c>
      <c r="F9" s="19">
        <f>(E9-32000)*0.2+4800-F5-F6-F7-F8</f>
        <v>1120</v>
      </c>
      <c r="G9" s="19">
        <f>G5*5</f>
        <v>21267</v>
      </c>
      <c r="H9" s="19">
        <f>G9*0.15-H5-H6-H7-H8</f>
        <v>638.0100000000001</v>
      </c>
      <c r="I9" s="19">
        <f t="shared" si="0"/>
        <v>481.9899999999999</v>
      </c>
      <c r="J9" s="19">
        <f t="shared" si="1"/>
        <v>22.739640000000001</v>
      </c>
      <c r="K9" s="19">
        <f t="shared" si="2"/>
        <v>6295.2703600000004</v>
      </c>
    </row>
    <row r="10" spans="1:26" x14ac:dyDescent="0.25">
      <c r="A10" s="18" t="s">
        <v>10</v>
      </c>
      <c r="B10" s="19">
        <v>8000</v>
      </c>
      <c r="C10" s="19">
        <f t="shared" si="3"/>
        <v>1200</v>
      </c>
      <c r="D10" s="19">
        <f t="shared" si="4"/>
        <v>6800</v>
      </c>
      <c r="E10" s="19">
        <f>E5*6</f>
        <v>40800</v>
      </c>
      <c r="F10" s="19">
        <f>(E10-32000)*0.2+4800-F5-F6-F7-F8-F9</f>
        <v>1360</v>
      </c>
      <c r="G10" s="19">
        <f>G5*6</f>
        <v>25520.399999999998</v>
      </c>
      <c r="H10" s="19">
        <f>G10*0.15-H5-H6-H7-H8-H9</f>
        <v>638.00999999999988</v>
      </c>
      <c r="I10" s="19">
        <f t="shared" si="0"/>
        <v>721.99000000000012</v>
      </c>
      <c r="J10" s="19">
        <f t="shared" si="1"/>
        <v>22.739640000000001</v>
      </c>
      <c r="K10" s="19">
        <f t="shared" si="2"/>
        <v>6055.2703600000004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x14ac:dyDescent="0.25">
      <c r="A11" s="18" t="s">
        <v>11</v>
      </c>
      <c r="B11" s="19">
        <v>8000</v>
      </c>
      <c r="C11" s="19">
        <f t="shared" si="3"/>
        <v>1200</v>
      </c>
      <c r="D11" s="19">
        <f t="shared" si="4"/>
        <v>6800</v>
      </c>
      <c r="E11" s="19">
        <f>E5*7</f>
        <v>47600</v>
      </c>
      <c r="F11" s="19">
        <f>(E11-32000)*0.2+4800-F5-F6-F7-F8-F9-F10</f>
        <v>1360</v>
      </c>
      <c r="G11" s="19">
        <f>5500.35+G10</f>
        <v>31020.75</v>
      </c>
      <c r="H11" s="19">
        <f>G11*0.15-H5-H6-H7-H8-H9-H10</f>
        <v>825.05250000000058</v>
      </c>
      <c r="I11" s="19">
        <f t="shared" si="0"/>
        <v>534.94749999999942</v>
      </c>
      <c r="J11" s="19">
        <f t="shared" ref="J11:J16" si="5">(B11-6471)*0.00759</f>
        <v>11.60511</v>
      </c>
      <c r="K11" s="19">
        <f t="shared" si="2"/>
        <v>6253.4473900000003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s="6" customFormat="1" x14ac:dyDescent="0.25">
      <c r="A12" s="18" t="s">
        <v>12</v>
      </c>
      <c r="B12" s="19">
        <v>8000</v>
      </c>
      <c r="C12" s="19">
        <f t="shared" si="3"/>
        <v>1200</v>
      </c>
      <c r="D12" s="19">
        <f t="shared" si="4"/>
        <v>6800</v>
      </c>
      <c r="E12" s="19">
        <f>E5*8</f>
        <v>54400</v>
      </c>
      <c r="F12" s="19">
        <f>(E12-32000)*0.2+4800-F5-F6-F7-F8-F9-F10-F11</f>
        <v>1360</v>
      </c>
      <c r="G12" s="19">
        <f t="shared" ref="G12:G16" si="6">5500.35+G11</f>
        <v>36521.1</v>
      </c>
      <c r="H12" s="19">
        <f>(G12-32000)*0.2+4800-H5-H6-H7-H8-H9-H10-H11</f>
        <v>1051.1074999999983</v>
      </c>
      <c r="I12" s="19">
        <f t="shared" si="0"/>
        <v>308.89250000000175</v>
      </c>
      <c r="J12" s="19">
        <f t="shared" si="5"/>
        <v>11.60511</v>
      </c>
      <c r="K12" s="19">
        <f t="shared" si="2"/>
        <v>6479.5023899999978</v>
      </c>
      <c r="L12"/>
      <c r="M12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x14ac:dyDescent="0.25">
      <c r="A13" s="18" t="s">
        <v>13</v>
      </c>
      <c r="B13" s="19">
        <v>8000</v>
      </c>
      <c r="C13" s="19">
        <f t="shared" si="3"/>
        <v>1200</v>
      </c>
      <c r="D13" s="19">
        <f t="shared" si="4"/>
        <v>6800</v>
      </c>
      <c r="E13" s="19">
        <f>E5*9</f>
        <v>61200</v>
      </c>
      <c r="F13" s="19">
        <f>(E13-32000)*0.2+4800-F5-F6-F7-F8-F9-F10-F11-F12</f>
        <v>1360</v>
      </c>
      <c r="G13" s="19">
        <f t="shared" si="6"/>
        <v>42021.45</v>
      </c>
      <c r="H13" s="19">
        <f>(G13-32000)*0.2+4800-H5-H6-H7-H8-H9-H10-H11-H12</f>
        <v>1100.0699999999993</v>
      </c>
      <c r="I13" s="19">
        <f t="shared" si="0"/>
        <v>259.93000000000075</v>
      </c>
      <c r="J13" s="19">
        <f t="shared" si="5"/>
        <v>11.60511</v>
      </c>
      <c r="K13" s="19">
        <f t="shared" si="2"/>
        <v>6528.4648899999993</v>
      </c>
    </row>
    <row r="14" spans="1:26" x14ac:dyDescent="0.25">
      <c r="A14" s="18" t="s">
        <v>14</v>
      </c>
      <c r="B14" s="19">
        <v>8000</v>
      </c>
      <c r="C14" s="19">
        <f t="shared" si="3"/>
        <v>1200</v>
      </c>
      <c r="D14" s="19">
        <f t="shared" si="4"/>
        <v>6800</v>
      </c>
      <c r="E14" s="19">
        <f>E5*10</f>
        <v>68000</v>
      </c>
      <c r="F14" s="19">
        <f>(E14-32000)*0.2+4800-F5-F6-F7-F8-F9-F10-F11-F12-F13</f>
        <v>1360</v>
      </c>
      <c r="G14" s="19">
        <f t="shared" si="6"/>
        <v>47521.799999999996</v>
      </c>
      <c r="H14" s="19">
        <f>(G14-32000)*0.2+4800-H5-H6-H7-H8-H9-H10-H11-H12-H13</f>
        <v>1100.0699999999997</v>
      </c>
      <c r="I14" s="19">
        <f t="shared" si="0"/>
        <v>259.93000000000029</v>
      </c>
      <c r="J14" s="19">
        <f t="shared" si="5"/>
        <v>11.60511</v>
      </c>
      <c r="K14" s="19">
        <f t="shared" si="2"/>
        <v>6528.4648899999993</v>
      </c>
    </row>
    <row r="15" spans="1:26" x14ac:dyDescent="0.25">
      <c r="A15" s="18" t="s">
        <v>15</v>
      </c>
      <c r="B15" s="19">
        <v>8000</v>
      </c>
      <c r="C15" s="19">
        <f t="shared" si="3"/>
        <v>1200</v>
      </c>
      <c r="D15" s="19">
        <f t="shared" si="4"/>
        <v>6800</v>
      </c>
      <c r="E15" s="19">
        <f>E5*11</f>
        <v>74800</v>
      </c>
      <c r="F15" s="19">
        <f>(E15-70000)*0.27+12400-F5-F6-F7-F8-F9-F10-F11-F12-F13-F14</f>
        <v>1696</v>
      </c>
      <c r="G15" s="19">
        <f t="shared" si="6"/>
        <v>53022.149999999994</v>
      </c>
      <c r="H15" s="19">
        <f>(G15-32000)*0.2+4800-H5-H6-H7-H8-H9-H10-H11-H12-H13-H14</f>
        <v>1100.0700000000011</v>
      </c>
      <c r="I15" s="19">
        <f t="shared" si="0"/>
        <v>595.92999999999893</v>
      </c>
      <c r="J15" s="19">
        <f t="shared" si="5"/>
        <v>11.60511</v>
      </c>
      <c r="K15" s="19">
        <f t="shared" si="2"/>
        <v>6192.4648900000011</v>
      </c>
    </row>
    <row r="16" spans="1:26" x14ac:dyDescent="0.25">
      <c r="A16" s="18" t="s">
        <v>16</v>
      </c>
      <c r="B16" s="19">
        <v>8000</v>
      </c>
      <c r="C16" s="19">
        <f t="shared" si="3"/>
        <v>1200</v>
      </c>
      <c r="D16" s="19">
        <f t="shared" si="4"/>
        <v>6800</v>
      </c>
      <c r="E16" s="19">
        <f>E5*12</f>
        <v>81600</v>
      </c>
      <c r="F16" s="19">
        <f>(E16-70000)*0.27+12400-F5-F6-F7-F8-F9-F10-F11-F12-F13-F14-F15</f>
        <v>1836</v>
      </c>
      <c r="G16" s="19">
        <f t="shared" si="6"/>
        <v>58522.499999999993</v>
      </c>
      <c r="H16" s="19">
        <f>(G16-32000)*0.2+4800-H5-H6-H7-H8-H9-H10-H11-H12-H13-H14-H15</f>
        <v>1100.0699999999997</v>
      </c>
      <c r="I16" s="19">
        <f t="shared" si="0"/>
        <v>735.93000000000029</v>
      </c>
      <c r="J16" s="19">
        <f t="shared" si="5"/>
        <v>11.60511</v>
      </c>
      <c r="K16" s="19">
        <f t="shared" si="2"/>
        <v>6052.4648899999993</v>
      </c>
    </row>
    <row r="17" spans="1:11" x14ac:dyDescent="0.25">
      <c r="A17" s="20" t="s">
        <v>17</v>
      </c>
      <c r="B17" s="21">
        <f>SUM(B5:B16)</f>
        <v>96000</v>
      </c>
      <c r="C17" s="21">
        <f t="shared" ref="C17:D17" si="7">SUM(C5:C16)</f>
        <v>14400</v>
      </c>
      <c r="D17" s="21">
        <f t="shared" si="7"/>
        <v>81600</v>
      </c>
      <c r="E17" s="21">
        <f>E16</f>
        <v>81600</v>
      </c>
      <c r="F17" s="21">
        <f>SUM(F5:F16)</f>
        <v>15532</v>
      </c>
      <c r="G17" s="21">
        <f>G16</f>
        <v>58522.499999999993</v>
      </c>
      <c r="H17" s="21">
        <f t="shared" ref="H17:K17" si="8">SUM(H5:H16)</f>
        <v>10104.499999999998</v>
      </c>
      <c r="I17" s="21">
        <f t="shared" si="8"/>
        <v>5427.5000000000018</v>
      </c>
      <c r="J17" s="21">
        <f t="shared" si="8"/>
        <v>206.0685</v>
      </c>
      <c r="K17" s="21">
        <f t="shared" si="8"/>
        <v>75966.431500000021</v>
      </c>
    </row>
    <row r="18" spans="1:11" ht="15.75" hidden="1" thickTop="1" x14ac:dyDescent="0.25">
      <c r="A18" s="10"/>
      <c r="B18" s="11"/>
      <c r="C18" s="11"/>
      <c r="D18" s="12"/>
      <c r="E18" s="13"/>
      <c r="F18" s="14">
        <f>D17-G17</f>
        <v>23077.500000000007</v>
      </c>
      <c r="G18" s="11"/>
      <c r="H18" s="11"/>
      <c r="I18" s="15">
        <f>(G17-32000)*0.2</f>
        <v>5304.4999999999991</v>
      </c>
      <c r="J18" s="11"/>
      <c r="K18" s="11"/>
    </row>
  </sheetData>
  <mergeCells count="1">
    <mergeCell ref="A1:K1"/>
  </mergeCells>
  <pageMargins left="0.7" right="0.7" top="0.75" bottom="0.75" header="0.3" footer="0.3"/>
  <pageSetup paperSize="9" orientation="portrait" r:id="rId1"/>
  <ignoredErrors>
    <ignoredError sqref="F6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8"/>
  <sheetViews>
    <sheetView zoomScale="110" zoomScaleNormal="110" workbookViewId="0">
      <selection activeCell="I17" sqref="I17:K17"/>
    </sheetView>
  </sheetViews>
  <sheetFormatPr defaultRowHeight="15" x14ac:dyDescent="0.25"/>
  <cols>
    <col min="2" max="2" width="11.42578125" customWidth="1"/>
    <col min="3" max="3" width="11.85546875" customWidth="1"/>
    <col min="4" max="4" width="12.42578125" customWidth="1"/>
    <col min="5" max="5" width="13" customWidth="1"/>
    <col min="6" max="6" width="20.85546875" customWidth="1"/>
    <col min="7" max="7" width="18.140625" customWidth="1"/>
    <col min="8" max="8" width="17.7109375" customWidth="1"/>
    <col min="9" max="9" width="13.5703125" customWidth="1"/>
    <col min="10" max="10" width="18.140625" customWidth="1"/>
    <col min="11" max="11" width="11.7109375" customWidth="1"/>
    <col min="12" max="12" width="27.140625" customWidth="1"/>
  </cols>
  <sheetData>
    <row r="1" spans="1:26" x14ac:dyDescent="0.25">
      <c r="A1" s="26" t="s">
        <v>46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26" ht="45" x14ac:dyDescent="0.25">
      <c r="A2" s="16" t="s">
        <v>0</v>
      </c>
      <c r="B2" s="16" t="s">
        <v>1</v>
      </c>
      <c r="C2" s="17" t="s">
        <v>2</v>
      </c>
      <c r="D2" s="16" t="s">
        <v>3</v>
      </c>
      <c r="E2" s="17" t="s">
        <v>4</v>
      </c>
      <c r="F2" s="17" t="s">
        <v>30</v>
      </c>
      <c r="G2" s="17" t="s">
        <v>33</v>
      </c>
      <c r="H2" s="17" t="s">
        <v>31</v>
      </c>
      <c r="I2" s="17" t="s">
        <v>20</v>
      </c>
      <c r="J2" s="17" t="s">
        <v>18</v>
      </c>
      <c r="K2" s="16" t="s">
        <v>19</v>
      </c>
    </row>
    <row r="3" spans="1:26" x14ac:dyDescent="0.25">
      <c r="A3" s="16"/>
      <c r="B3" s="16" t="s">
        <v>32</v>
      </c>
      <c r="C3" s="16" t="s">
        <v>32</v>
      </c>
      <c r="D3" s="16" t="s">
        <v>32</v>
      </c>
      <c r="E3" s="16" t="s">
        <v>32</v>
      </c>
      <c r="F3" s="16" t="s">
        <v>32</v>
      </c>
      <c r="G3" s="16" t="s">
        <v>32</v>
      </c>
      <c r="H3" s="16" t="s">
        <v>32</v>
      </c>
      <c r="I3" s="16" t="s">
        <v>32</v>
      </c>
      <c r="J3" s="16" t="s">
        <v>32</v>
      </c>
      <c r="K3" s="16" t="s">
        <v>32</v>
      </c>
    </row>
    <row r="4" spans="1:26" ht="47.25" customHeight="1" x14ac:dyDescent="0.25">
      <c r="A4" s="22"/>
      <c r="B4" s="23" t="s">
        <v>21</v>
      </c>
      <c r="C4" s="24" t="s">
        <v>22</v>
      </c>
      <c r="D4" s="24" t="s">
        <v>28</v>
      </c>
      <c r="E4" s="24" t="s">
        <v>24</v>
      </c>
      <c r="F4" s="24" t="s">
        <v>36</v>
      </c>
      <c r="G4" s="24" t="s">
        <v>29</v>
      </c>
      <c r="H4" s="24" t="s">
        <v>35</v>
      </c>
      <c r="I4" s="24" t="s">
        <v>48</v>
      </c>
      <c r="J4" s="24" t="s">
        <v>49</v>
      </c>
      <c r="K4" s="24" t="s">
        <v>50</v>
      </c>
      <c r="P4" s="4"/>
    </row>
    <row r="5" spans="1:26" x14ac:dyDescent="0.25">
      <c r="A5" s="18" t="s">
        <v>5</v>
      </c>
      <c r="B5" s="19">
        <v>10000</v>
      </c>
      <c r="C5" s="19">
        <f>B5*0.15</f>
        <v>1500</v>
      </c>
      <c r="D5" s="19">
        <f>B5-C5</f>
        <v>8500</v>
      </c>
      <c r="E5" s="19">
        <f>D5</f>
        <v>8500</v>
      </c>
      <c r="F5" s="19">
        <f>E5*0.15</f>
        <v>1275</v>
      </c>
      <c r="G5" s="19">
        <v>4253.3999999999996</v>
      </c>
      <c r="H5" s="19">
        <f>G5*0.15</f>
        <v>638.00999999999988</v>
      </c>
      <c r="I5" s="19">
        <f>F5-H5</f>
        <v>636.99000000000012</v>
      </c>
      <c r="J5" s="19">
        <f t="shared" ref="J5:J10" si="0">(B5-5004)*0.00759</f>
        <v>37.919640000000001</v>
      </c>
      <c r="K5" s="19">
        <f t="shared" ref="K5:K16" si="1">D5-I5-J5</f>
        <v>7825.0903600000001</v>
      </c>
    </row>
    <row r="6" spans="1:26" x14ac:dyDescent="0.25">
      <c r="A6" s="18" t="s">
        <v>6</v>
      </c>
      <c r="B6" s="19">
        <v>10000</v>
      </c>
      <c r="C6" s="19">
        <f t="shared" ref="C6:C16" si="2">B6*0.15</f>
        <v>1500</v>
      </c>
      <c r="D6" s="19">
        <f t="shared" ref="D6:D16" si="3">B6-C6</f>
        <v>8500</v>
      </c>
      <c r="E6" s="19">
        <f>E5*2</f>
        <v>17000</v>
      </c>
      <c r="F6" s="19">
        <f>E6*0.15-F5</f>
        <v>1275</v>
      </c>
      <c r="G6" s="19">
        <v>8506.7999999999993</v>
      </c>
      <c r="H6" s="19">
        <f>G6*0.15-H5</f>
        <v>638.00999999999988</v>
      </c>
      <c r="I6" s="19">
        <f t="shared" ref="I6:I16" si="4">F6-H6</f>
        <v>636.99000000000012</v>
      </c>
      <c r="J6" s="19">
        <f t="shared" si="0"/>
        <v>37.919640000000001</v>
      </c>
      <c r="K6" s="19">
        <f t="shared" si="1"/>
        <v>7825.0903600000001</v>
      </c>
    </row>
    <row r="7" spans="1:26" x14ac:dyDescent="0.25">
      <c r="A7" s="18" t="s">
        <v>7</v>
      </c>
      <c r="B7" s="19">
        <v>10000</v>
      </c>
      <c r="C7" s="19">
        <f t="shared" si="2"/>
        <v>1500</v>
      </c>
      <c r="D7" s="19">
        <f t="shared" si="3"/>
        <v>8500</v>
      </c>
      <c r="E7" s="19">
        <f>E5*3</f>
        <v>25500</v>
      </c>
      <c r="F7" s="19">
        <f>E7*0.15-F5-F6</f>
        <v>1275</v>
      </c>
      <c r="G7" s="19">
        <v>12760.199999999999</v>
      </c>
      <c r="H7" s="19">
        <f>G7*0.15-H5-H6</f>
        <v>638.0100000000001</v>
      </c>
      <c r="I7" s="19">
        <f t="shared" si="4"/>
        <v>636.9899999999999</v>
      </c>
      <c r="J7" s="19">
        <f t="shared" si="0"/>
        <v>37.919640000000001</v>
      </c>
      <c r="K7" s="19">
        <f t="shared" si="1"/>
        <v>7825.0903600000001</v>
      </c>
    </row>
    <row r="8" spans="1:26" x14ac:dyDescent="0.25">
      <c r="A8" s="18" t="s">
        <v>8</v>
      </c>
      <c r="B8" s="19">
        <v>10000</v>
      </c>
      <c r="C8" s="19">
        <f t="shared" si="2"/>
        <v>1500</v>
      </c>
      <c r="D8" s="19">
        <f t="shared" si="3"/>
        <v>8500</v>
      </c>
      <c r="E8" s="19">
        <f>E5*4</f>
        <v>34000</v>
      </c>
      <c r="F8" s="19">
        <v>1375</v>
      </c>
      <c r="G8" s="19">
        <v>17013.599999999999</v>
      </c>
      <c r="H8" s="19">
        <f>G8*0.15-H5-H6-H7</f>
        <v>638.00999999999988</v>
      </c>
      <c r="I8" s="19">
        <f t="shared" si="4"/>
        <v>736.99000000000012</v>
      </c>
      <c r="J8" s="19">
        <f t="shared" si="0"/>
        <v>37.919640000000001</v>
      </c>
      <c r="K8" s="19">
        <f t="shared" si="1"/>
        <v>7725.0903600000001</v>
      </c>
    </row>
    <row r="9" spans="1:26" x14ac:dyDescent="0.25">
      <c r="A9" s="18" t="s">
        <v>9</v>
      </c>
      <c r="B9" s="19">
        <v>10000</v>
      </c>
      <c r="C9" s="19">
        <f t="shared" si="2"/>
        <v>1500</v>
      </c>
      <c r="D9" s="19">
        <f t="shared" si="3"/>
        <v>8500</v>
      </c>
      <c r="E9" s="19">
        <f>E5*5</f>
        <v>42500</v>
      </c>
      <c r="F9" s="19">
        <f>(E9-32000)*0.2+4800-F5-F6-F7-F8</f>
        <v>1700</v>
      </c>
      <c r="G9" s="19">
        <v>21267</v>
      </c>
      <c r="H9" s="19">
        <f>G9*0.15-H5-H6-H7-H8</f>
        <v>638.0100000000001</v>
      </c>
      <c r="I9" s="19">
        <f t="shared" si="4"/>
        <v>1061.9899999999998</v>
      </c>
      <c r="J9" s="19">
        <f t="shared" si="0"/>
        <v>37.919640000000001</v>
      </c>
      <c r="K9" s="19">
        <f t="shared" si="1"/>
        <v>7400.0903600000001</v>
      </c>
    </row>
    <row r="10" spans="1:26" x14ac:dyDescent="0.25">
      <c r="A10" s="18" t="s">
        <v>10</v>
      </c>
      <c r="B10" s="19">
        <v>10000</v>
      </c>
      <c r="C10" s="19">
        <f t="shared" si="2"/>
        <v>1500</v>
      </c>
      <c r="D10" s="19">
        <f t="shared" si="3"/>
        <v>8500</v>
      </c>
      <c r="E10" s="19">
        <f>E5*6</f>
        <v>51000</v>
      </c>
      <c r="F10" s="19">
        <f>(E10-32000)*0.2+4800-F5-F6-F7-F8-F9</f>
        <v>1700</v>
      </c>
      <c r="G10" s="19">
        <v>25520.399999999998</v>
      </c>
      <c r="H10" s="19">
        <f>G10*0.15-H5-H6-H7-H8-H9</f>
        <v>638.00999999999988</v>
      </c>
      <c r="I10" s="19">
        <f t="shared" si="4"/>
        <v>1061.9900000000002</v>
      </c>
      <c r="J10" s="19">
        <f t="shared" si="0"/>
        <v>37.919640000000001</v>
      </c>
      <c r="K10" s="19">
        <f t="shared" si="1"/>
        <v>7400.0903600000001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x14ac:dyDescent="0.25">
      <c r="A11" s="18" t="s">
        <v>11</v>
      </c>
      <c r="B11" s="19">
        <v>10000</v>
      </c>
      <c r="C11" s="19">
        <f t="shared" si="2"/>
        <v>1500</v>
      </c>
      <c r="D11" s="19">
        <f t="shared" si="3"/>
        <v>8500</v>
      </c>
      <c r="E11" s="19">
        <f>E5*7</f>
        <v>59500</v>
      </c>
      <c r="F11" s="19">
        <f>(E11-32000)*0.2+4800-F5-F6-F7-F8-F9-F10</f>
        <v>1700</v>
      </c>
      <c r="G11" s="19">
        <v>31020.75</v>
      </c>
      <c r="H11" s="19">
        <f>G11*0.15-H5-H6-H7-H8-H9-H10</f>
        <v>825.05250000000058</v>
      </c>
      <c r="I11" s="19">
        <f t="shared" si="4"/>
        <v>874.94749999999942</v>
      </c>
      <c r="J11" s="19">
        <f>(B11-6471)*0.00759</f>
        <v>26.785110000000003</v>
      </c>
      <c r="K11" s="19">
        <f t="shared" si="1"/>
        <v>7598.2673900000009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s="2" customFormat="1" x14ac:dyDescent="0.25">
      <c r="A12" s="18" t="s">
        <v>12</v>
      </c>
      <c r="B12" s="19">
        <v>10000</v>
      </c>
      <c r="C12" s="19">
        <f t="shared" si="2"/>
        <v>1500</v>
      </c>
      <c r="D12" s="19">
        <f t="shared" si="3"/>
        <v>8500</v>
      </c>
      <c r="E12" s="19">
        <f>E5*8</f>
        <v>68000</v>
      </c>
      <c r="F12" s="19">
        <f>(E12-32000)*0.2+4800-F5-F6-F7-F8-F9-F10-F11</f>
        <v>1700</v>
      </c>
      <c r="G12" s="19">
        <v>36521.1</v>
      </c>
      <c r="H12" s="19">
        <f>(G12-32000)*0.2+4800-H5-H6-H7-H8-H9-H10-H11</f>
        <v>1051.1074999999983</v>
      </c>
      <c r="I12" s="19">
        <f t="shared" si="4"/>
        <v>648.89250000000175</v>
      </c>
      <c r="J12" s="19">
        <f t="shared" ref="J12:J16" si="5">(B12-6471)*0.00759</f>
        <v>26.785110000000003</v>
      </c>
      <c r="K12" s="19">
        <f t="shared" si="1"/>
        <v>7824.3223899999984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x14ac:dyDescent="0.25">
      <c r="A13" s="18" t="s">
        <v>13</v>
      </c>
      <c r="B13" s="19">
        <v>10000</v>
      </c>
      <c r="C13" s="19">
        <f t="shared" si="2"/>
        <v>1500</v>
      </c>
      <c r="D13" s="19">
        <f t="shared" si="3"/>
        <v>8500</v>
      </c>
      <c r="E13" s="19">
        <f>E5*9</f>
        <v>76500</v>
      </c>
      <c r="F13" s="19">
        <f>(E13-70000)*0.27+12400-F5-F6-F7-F8-F9-F10-F11-F12</f>
        <v>2155</v>
      </c>
      <c r="G13" s="19">
        <v>42021.45</v>
      </c>
      <c r="H13" s="19">
        <f>(G13-32000)*0.2+4800-H5-H6-H7-H8-H9-H10-H11-H12</f>
        <v>1100.0699999999993</v>
      </c>
      <c r="I13" s="19">
        <f t="shared" si="4"/>
        <v>1054.9300000000007</v>
      </c>
      <c r="J13" s="19">
        <f t="shared" si="5"/>
        <v>26.785110000000003</v>
      </c>
      <c r="K13" s="19">
        <f t="shared" si="1"/>
        <v>7418.2848899999999</v>
      </c>
    </row>
    <row r="14" spans="1:26" x14ac:dyDescent="0.25">
      <c r="A14" s="18" t="s">
        <v>14</v>
      </c>
      <c r="B14" s="19">
        <v>10000</v>
      </c>
      <c r="C14" s="19">
        <f t="shared" si="2"/>
        <v>1500</v>
      </c>
      <c r="D14" s="19">
        <f t="shared" si="3"/>
        <v>8500</v>
      </c>
      <c r="E14" s="19">
        <f>E5*10</f>
        <v>85000</v>
      </c>
      <c r="F14" s="19">
        <f>(E14-70000)*0.27+12400-F5-F6-F7-F8-F9-F10-F11-F12-F13</f>
        <v>2295</v>
      </c>
      <c r="G14" s="19">
        <v>47521.799999999996</v>
      </c>
      <c r="H14" s="19">
        <f>(G14-32000)*0.2+4800-H5-H6-H7-H8-H9-H10-H11-H12-H13</f>
        <v>1100.0699999999997</v>
      </c>
      <c r="I14" s="19">
        <f t="shared" si="4"/>
        <v>1194.9300000000003</v>
      </c>
      <c r="J14" s="19">
        <f t="shared" si="5"/>
        <v>26.785110000000003</v>
      </c>
      <c r="K14" s="19">
        <f t="shared" si="1"/>
        <v>7278.2848899999999</v>
      </c>
    </row>
    <row r="15" spans="1:26" x14ac:dyDescent="0.25">
      <c r="A15" s="18" t="s">
        <v>15</v>
      </c>
      <c r="B15" s="19">
        <v>10000</v>
      </c>
      <c r="C15" s="19">
        <f t="shared" si="2"/>
        <v>1500</v>
      </c>
      <c r="D15" s="19">
        <f t="shared" si="3"/>
        <v>8500</v>
      </c>
      <c r="E15" s="19">
        <f>E5*11</f>
        <v>93500</v>
      </c>
      <c r="F15" s="19">
        <f>(E15-70000)*0.27+12400-F5-F6-F7-F8-F9-F10-F11-F12-F13-F14</f>
        <v>2295</v>
      </c>
      <c r="G15" s="19">
        <v>53022.149999999994</v>
      </c>
      <c r="H15" s="19">
        <f>(G15-32000)*0.2+4800-H5-H6-H7-H8-H9-H10-H11-H12-H13-H14</f>
        <v>1100.0700000000011</v>
      </c>
      <c r="I15" s="19">
        <f t="shared" si="4"/>
        <v>1194.9299999999989</v>
      </c>
      <c r="J15" s="19">
        <f t="shared" si="5"/>
        <v>26.785110000000003</v>
      </c>
      <c r="K15" s="19">
        <f t="shared" si="1"/>
        <v>7278.2848900000017</v>
      </c>
    </row>
    <row r="16" spans="1:26" x14ac:dyDescent="0.25">
      <c r="A16" s="18" t="s">
        <v>16</v>
      </c>
      <c r="B16" s="19">
        <v>10000</v>
      </c>
      <c r="C16" s="19">
        <f t="shared" si="2"/>
        <v>1500</v>
      </c>
      <c r="D16" s="19">
        <f t="shared" si="3"/>
        <v>8500</v>
      </c>
      <c r="E16" s="19">
        <f>E5*12</f>
        <v>102000</v>
      </c>
      <c r="F16" s="19">
        <f>(E16-70000)*0.27+12400-F5-F6-F7-F8-F9-F10-F11-F12-F13-F14-F15</f>
        <v>2295</v>
      </c>
      <c r="G16" s="19">
        <v>58522.499999999993</v>
      </c>
      <c r="H16" s="19">
        <f>(G16-32000)*0.2+4800-H5-H6-H7-H8-H9-H10-H11-H12-H13-H14-H15</f>
        <v>1100.0699999999997</v>
      </c>
      <c r="I16" s="19">
        <f t="shared" si="4"/>
        <v>1194.9300000000003</v>
      </c>
      <c r="J16" s="19">
        <f t="shared" si="5"/>
        <v>26.785110000000003</v>
      </c>
      <c r="K16" s="19">
        <f t="shared" si="1"/>
        <v>7278.2848899999999</v>
      </c>
      <c r="L16" s="3"/>
    </row>
    <row r="17" spans="1:11" x14ac:dyDescent="0.25">
      <c r="A17" s="20" t="s">
        <v>17</v>
      </c>
      <c r="B17" s="21">
        <f>SUM(B5:B16)</f>
        <v>120000</v>
      </c>
      <c r="C17" s="21">
        <f t="shared" ref="C17:D17" si="6">SUM(C5:C16)</f>
        <v>18000</v>
      </c>
      <c r="D17" s="21">
        <f t="shared" si="6"/>
        <v>102000</v>
      </c>
      <c r="E17" s="21">
        <f>E16</f>
        <v>102000</v>
      </c>
      <c r="F17" s="21">
        <f>SUM(F5:F16)</f>
        <v>21040</v>
      </c>
      <c r="G17" s="21">
        <f>G16</f>
        <v>58522.499999999993</v>
      </c>
      <c r="H17" s="21">
        <f>SUM(H5:H16)</f>
        <v>10104.499999999998</v>
      </c>
      <c r="I17" s="21">
        <f>SUM(I5:I16)</f>
        <v>10935.500000000002</v>
      </c>
      <c r="J17" s="21">
        <f>SUM(J5:J16)</f>
        <v>388.22850000000017</v>
      </c>
      <c r="K17" s="21">
        <f>SUM(K5:K16)</f>
        <v>90676.271499999988</v>
      </c>
    </row>
    <row r="18" spans="1:11" ht="15.75" hidden="1" thickTop="1" x14ac:dyDescent="0.25">
      <c r="A18" s="10"/>
      <c r="B18" s="11"/>
      <c r="C18" s="11"/>
      <c r="D18" s="12"/>
      <c r="E18" s="13"/>
      <c r="F18" s="14">
        <f>D17-G17</f>
        <v>43477.500000000007</v>
      </c>
      <c r="G18" s="11"/>
      <c r="H18" s="11"/>
      <c r="I18" s="15">
        <f>(G17-32000)*0.2</f>
        <v>5304.4999999999991</v>
      </c>
      <c r="J18" s="11"/>
      <c r="K18" s="11"/>
    </row>
  </sheetData>
  <mergeCells count="1">
    <mergeCell ref="A1:K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22"/>
  <sheetViews>
    <sheetView zoomScaleNormal="100" workbookViewId="0">
      <selection activeCell="G29" sqref="G29"/>
    </sheetView>
  </sheetViews>
  <sheetFormatPr defaultRowHeight="15" x14ac:dyDescent="0.25"/>
  <cols>
    <col min="2" max="2" width="11.42578125" customWidth="1"/>
    <col min="3" max="3" width="11.85546875" customWidth="1"/>
    <col min="4" max="4" width="12.42578125" customWidth="1"/>
    <col min="5" max="5" width="13" customWidth="1"/>
    <col min="6" max="6" width="21" customWidth="1"/>
    <col min="7" max="7" width="15" customWidth="1"/>
    <col min="8" max="8" width="17.7109375" customWidth="1"/>
    <col min="9" max="9" width="15" customWidth="1"/>
    <col min="10" max="10" width="18.140625" customWidth="1"/>
    <col min="11" max="11" width="11.7109375" customWidth="1"/>
    <col min="12" max="12" width="27.140625" customWidth="1"/>
  </cols>
  <sheetData>
    <row r="1" spans="1:26" x14ac:dyDescent="0.25">
      <c r="A1" s="26" t="s">
        <v>47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26" ht="60" x14ac:dyDescent="0.25">
      <c r="A2" s="16" t="s">
        <v>0</v>
      </c>
      <c r="B2" s="16" t="s">
        <v>1</v>
      </c>
      <c r="C2" s="17" t="s">
        <v>2</v>
      </c>
      <c r="D2" s="16" t="s">
        <v>3</v>
      </c>
      <c r="E2" s="17" t="s">
        <v>4</v>
      </c>
      <c r="F2" s="17" t="s">
        <v>30</v>
      </c>
      <c r="G2" s="17" t="s">
        <v>33</v>
      </c>
      <c r="H2" s="17" t="s">
        <v>31</v>
      </c>
      <c r="I2" s="17" t="s">
        <v>20</v>
      </c>
      <c r="J2" s="17" t="s">
        <v>18</v>
      </c>
      <c r="K2" s="16" t="s">
        <v>19</v>
      </c>
    </row>
    <row r="3" spans="1:26" x14ac:dyDescent="0.25">
      <c r="A3" s="16"/>
      <c r="B3" s="16" t="s">
        <v>32</v>
      </c>
      <c r="C3" s="16" t="s">
        <v>32</v>
      </c>
      <c r="D3" s="16" t="s">
        <v>32</v>
      </c>
      <c r="E3" s="16" t="s">
        <v>32</v>
      </c>
      <c r="F3" s="16" t="s">
        <v>32</v>
      </c>
      <c r="G3" s="16" t="s">
        <v>32</v>
      </c>
      <c r="H3" s="16" t="s">
        <v>32</v>
      </c>
      <c r="I3" s="16" t="s">
        <v>32</v>
      </c>
      <c r="J3" s="16" t="s">
        <v>32</v>
      </c>
      <c r="K3" s="16" t="s">
        <v>32</v>
      </c>
    </row>
    <row r="4" spans="1:26" ht="47.25" customHeight="1" x14ac:dyDescent="0.25">
      <c r="A4" s="22"/>
      <c r="B4" s="23" t="s">
        <v>21</v>
      </c>
      <c r="C4" s="24" t="s">
        <v>22</v>
      </c>
      <c r="D4" s="24" t="s">
        <v>28</v>
      </c>
      <c r="E4" s="24" t="s">
        <v>24</v>
      </c>
      <c r="F4" s="24" t="s">
        <v>36</v>
      </c>
      <c r="G4" s="24" t="s">
        <v>29</v>
      </c>
      <c r="H4" s="24" t="s">
        <v>35</v>
      </c>
      <c r="I4" s="24" t="s">
        <v>48</v>
      </c>
      <c r="J4" s="24" t="s">
        <v>49</v>
      </c>
      <c r="K4" s="24" t="s">
        <v>50</v>
      </c>
      <c r="P4" s="4"/>
    </row>
    <row r="5" spans="1:26" x14ac:dyDescent="0.25">
      <c r="A5" s="18" t="s">
        <v>5</v>
      </c>
      <c r="B5" s="19">
        <v>15000</v>
      </c>
      <c r="C5" s="19">
        <f>B5*0.15</f>
        <v>2250</v>
      </c>
      <c r="D5" s="19">
        <f>B5-C5</f>
        <v>12750</v>
      </c>
      <c r="E5" s="19">
        <f>D5</f>
        <v>12750</v>
      </c>
      <c r="F5" s="19">
        <v>1912.5</v>
      </c>
      <c r="G5" s="19">
        <v>4253.3999999999996</v>
      </c>
      <c r="H5" s="19">
        <f>G5*0.15</f>
        <v>638.00999999999988</v>
      </c>
      <c r="I5" s="19">
        <f>F5-H5</f>
        <v>1274.4900000000002</v>
      </c>
      <c r="J5" s="19">
        <f t="shared" ref="J5:J10" si="0">(B5-5004)*0.00759</f>
        <v>75.869640000000004</v>
      </c>
      <c r="K5" s="19">
        <f t="shared" ref="K5:K16" si="1">D5-I5-J5</f>
        <v>11399.640359999999</v>
      </c>
    </row>
    <row r="6" spans="1:26" x14ac:dyDescent="0.25">
      <c r="A6" s="18" t="s">
        <v>6</v>
      </c>
      <c r="B6" s="19">
        <v>15000</v>
      </c>
      <c r="C6" s="19">
        <f t="shared" ref="C6:C16" si="2">B6*0.15</f>
        <v>2250</v>
      </c>
      <c r="D6" s="19">
        <f t="shared" ref="D6:D16" si="3">B6-C6</f>
        <v>12750</v>
      </c>
      <c r="E6" s="19">
        <f>E5*2</f>
        <v>25500</v>
      </c>
      <c r="F6" s="19">
        <v>1912.5</v>
      </c>
      <c r="G6" s="19">
        <v>8506.7999999999993</v>
      </c>
      <c r="H6" s="19">
        <f>G6*0.15-H5</f>
        <v>638.00999999999988</v>
      </c>
      <c r="I6" s="19">
        <f t="shared" ref="I6:I16" si="4">F6-H6</f>
        <v>1274.4900000000002</v>
      </c>
      <c r="J6" s="19">
        <f t="shared" si="0"/>
        <v>75.869640000000004</v>
      </c>
      <c r="K6" s="19">
        <f t="shared" si="1"/>
        <v>11399.640359999999</v>
      </c>
    </row>
    <row r="7" spans="1:26" x14ac:dyDescent="0.25">
      <c r="A7" s="18" t="s">
        <v>7</v>
      </c>
      <c r="B7" s="19">
        <v>15000</v>
      </c>
      <c r="C7" s="19">
        <f t="shared" si="2"/>
        <v>2250</v>
      </c>
      <c r="D7" s="19">
        <f t="shared" si="3"/>
        <v>12750</v>
      </c>
      <c r="E7" s="19">
        <f>E5*3</f>
        <v>38250</v>
      </c>
      <c r="F7" s="19">
        <v>2225</v>
      </c>
      <c r="G7" s="19">
        <v>12760.199999999999</v>
      </c>
      <c r="H7" s="19">
        <f>G7*0.15-H5-H6</f>
        <v>638.0100000000001</v>
      </c>
      <c r="I7" s="19">
        <f t="shared" si="4"/>
        <v>1586.9899999999998</v>
      </c>
      <c r="J7" s="19">
        <f t="shared" si="0"/>
        <v>75.869640000000004</v>
      </c>
      <c r="K7" s="19">
        <f t="shared" si="1"/>
        <v>11087.140359999999</v>
      </c>
    </row>
    <row r="8" spans="1:26" x14ac:dyDescent="0.25">
      <c r="A8" s="18" t="s">
        <v>8</v>
      </c>
      <c r="B8" s="19">
        <v>15000</v>
      </c>
      <c r="C8" s="19">
        <f t="shared" si="2"/>
        <v>2250</v>
      </c>
      <c r="D8" s="19">
        <f t="shared" si="3"/>
        <v>12750</v>
      </c>
      <c r="E8" s="19">
        <f>E5*4</f>
        <v>51000</v>
      </c>
      <c r="F8" s="19">
        <v>2550</v>
      </c>
      <c r="G8" s="19">
        <v>17013.599999999999</v>
      </c>
      <c r="H8" s="19">
        <f>G8*0.15-H5-H6-H7</f>
        <v>638.00999999999988</v>
      </c>
      <c r="I8" s="19">
        <f t="shared" si="4"/>
        <v>1911.9900000000002</v>
      </c>
      <c r="J8" s="19">
        <f t="shared" si="0"/>
        <v>75.869640000000004</v>
      </c>
      <c r="K8" s="19">
        <f t="shared" si="1"/>
        <v>10762.140359999999</v>
      </c>
    </row>
    <row r="9" spans="1:26" x14ac:dyDescent="0.25">
      <c r="A9" s="18" t="s">
        <v>9</v>
      </c>
      <c r="B9" s="19">
        <v>15000</v>
      </c>
      <c r="C9" s="19">
        <f t="shared" si="2"/>
        <v>2250</v>
      </c>
      <c r="D9" s="19">
        <f t="shared" si="3"/>
        <v>12750</v>
      </c>
      <c r="E9" s="19">
        <f>E5*5</f>
        <v>63750</v>
      </c>
      <c r="F9" s="19">
        <v>2550</v>
      </c>
      <c r="G9" s="19">
        <v>21267</v>
      </c>
      <c r="H9" s="19">
        <f>G9*0.15-H5-H6-H7-H8</f>
        <v>638.0100000000001</v>
      </c>
      <c r="I9" s="19">
        <f t="shared" si="4"/>
        <v>1911.9899999999998</v>
      </c>
      <c r="J9" s="19">
        <f t="shared" si="0"/>
        <v>75.869640000000004</v>
      </c>
      <c r="K9" s="19">
        <f t="shared" si="1"/>
        <v>10762.140359999999</v>
      </c>
    </row>
    <row r="10" spans="1:26" x14ac:dyDescent="0.25">
      <c r="A10" s="18" t="s">
        <v>10</v>
      </c>
      <c r="B10" s="19">
        <v>15000</v>
      </c>
      <c r="C10" s="19">
        <f t="shared" si="2"/>
        <v>2250</v>
      </c>
      <c r="D10" s="19">
        <f t="shared" si="3"/>
        <v>12750</v>
      </c>
      <c r="E10" s="19">
        <f>E5*6</f>
        <v>76500</v>
      </c>
      <c r="F10" s="19">
        <v>3005</v>
      </c>
      <c r="G10" s="19">
        <v>25520.399999999998</v>
      </c>
      <c r="H10" s="19">
        <f>G10*0.15-H5-H6-H7-H8-H9</f>
        <v>638.00999999999988</v>
      </c>
      <c r="I10" s="19">
        <f t="shared" si="4"/>
        <v>2366.9900000000002</v>
      </c>
      <c r="J10" s="19">
        <f t="shared" si="0"/>
        <v>75.869640000000004</v>
      </c>
      <c r="K10" s="19">
        <f t="shared" si="1"/>
        <v>10307.140359999999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x14ac:dyDescent="0.25">
      <c r="A11" s="18" t="s">
        <v>11</v>
      </c>
      <c r="B11" s="19">
        <v>15000</v>
      </c>
      <c r="C11" s="19">
        <f t="shared" si="2"/>
        <v>2250</v>
      </c>
      <c r="D11" s="19">
        <f t="shared" si="3"/>
        <v>12750</v>
      </c>
      <c r="E11" s="19">
        <f>E5*7</f>
        <v>89250</v>
      </c>
      <c r="F11" s="19">
        <v>3442.5</v>
      </c>
      <c r="G11" s="19">
        <v>31020.75</v>
      </c>
      <c r="H11" s="19">
        <f>G11*0.15-H5-H6-H7-H8-H9-H10</f>
        <v>825.05250000000058</v>
      </c>
      <c r="I11" s="19">
        <f t="shared" si="4"/>
        <v>2617.4474999999993</v>
      </c>
      <c r="J11" s="19">
        <f>(B11-6471)*0.00759</f>
        <v>64.735110000000006</v>
      </c>
      <c r="K11" s="19">
        <f t="shared" si="1"/>
        <v>10067.817390000002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s="2" customFormat="1" x14ac:dyDescent="0.25">
      <c r="A12" s="18" t="s">
        <v>12</v>
      </c>
      <c r="B12" s="19">
        <v>15000</v>
      </c>
      <c r="C12" s="19">
        <f t="shared" si="2"/>
        <v>2250</v>
      </c>
      <c r="D12" s="19">
        <f t="shared" si="3"/>
        <v>12750</v>
      </c>
      <c r="E12" s="19">
        <f>E5*8</f>
        <v>102000</v>
      </c>
      <c r="F12" s="19">
        <v>3442.5</v>
      </c>
      <c r="G12" s="19">
        <v>36521.1</v>
      </c>
      <c r="H12" s="19">
        <f>(G12-32000)*0.2+4800-H5-H6-H7-H8-H9-H10-H11</f>
        <v>1051.1074999999983</v>
      </c>
      <c r="I12" s="19">
        <f t="shared" si="4"/>
        <v>2391.3925000000017</v>
      </c>
      <c r="J12" s="19">
        <f t="shared" ref="J12:J16" si="5">(B12-6471)*0.00759</f>
        <v>64.735110000000006</v>
      </c>
      <c r="K12" s="19">
        <f t="shared" si="1"/>
        <v>10293.872389999999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x14ac:dyDescent="0.25">
      <c r="A13" s="18" t="s">
        <v>13</v>
      </c>
      <c r="B13" s="19">
        <v>15000</v>
      </c>
      <c r="C13" s="19">
        <f t="shared" si="2"/>
        <v>2250</v>
      </c>
      <c r="D13" s="19">
        <f t="shared" si="3"/>
        <v>12750</v>
      </c>
      <c r="E13" s="19">
        <f>E5*9</f>
        <v>114750</v>
      </c>
      <c r="F13" s="19">
        <v>3442.5</v>
      </c>
      <c r="G13" s="19">
        <v>42021.45</v>
      </c>
      <c r="H13" s="19">
        <f>(G13-32000)*0.2+4800-H5-H6-H7-H8-H9-H10-H11-H12</f>
        <v>1100.0699999999993</v>
      </c>
      <c r="I13" s="19">
        <f t="shared" si="4"/>
        <v>2342.4300000000007</v>
      </c>
      <c r="J13" s="19">
        <f t="shared" si="5"/>
        <v>64.735110000000006</v>
      </c>
      <c r="K13" s="19">
        <f t="shared" si="1"/>
        <v>10342.83489</v>
      </c>
    </row>
    <row r="14" spans="1:26" x14ac:dyDescent="0.25">
      <c r="A14" s="18" t="s">
        <v>14</v>
      </c>
      <c r="B14" s="19">
        <v>15000</v>
      </c>
      <c r="C14" s="19">
        <f t="shared" si="2"/>
        <v>2250</v>
      </c>
      <c r="D14" s="19">
        <f t="shared" si="3"/>
        <v>12750</v>
      </c>
      <c r="E14" s="19">
        <f>E5*10</f>
        <v>127500</v>
      </c>
      <c r="F14" s="19">
        <v>3442.5</v>
      </c>
      <c r="G14" s="19">
        <v>47521.799999999996</v>
      </c>
      <c r="H14" s="19">
        <f>(G14-32000)*0.2+4800-H5-H6-H7-H8-H9-H10-H11-H12-H13</f>
        <v>1100.0699999999997</v>
      </c>
      <c r="I14" s="19">
        <f t="shared" si="4"/>
        <v>2342.4300000000003</v>
      </c>
      <c r="J14" s="19">
        <f t="shared" si="5"/>
        <v>64.735110000000006</v>
      </c>
      <c r="K14" s="19">
        <f t="shared" si="1"/>
        <v>10342.83489</v>
      </c>
    </row>
    <row r="15" spans="1:26" x14ac:dyDescent="0.25">
      <c r="A15" s="18" t="s">
        <v>15</v>
      </c>
      <c r="B15" s="19">
        <v>15000</v>
      </c>
      <c r="C15" s="19">
        <f t="shared" si="2"/>
        <v>2250</v>
      </c>
      <c r="D15" s="19">
        <f t="shared" si="3"/>
        <v>12750</v>
      </c>
      <c r="E15" s="19">
        <f>E5*11</f>
        <v>140250</v>
      </c>
      <c r="F15" s="19">
        <v>3442.5</v>
      </c>
      <c r="G15" s="19">
        <v>53022.149999999994</v>
      </c>
      <c r="H15" s="19">
        <f>(G15-32000)*0.2+4800-H5-H6-H7-H8-H9-H10-H11-H12-H13-H14</f>
        <v>1100.0700000000011</v>
      </c>
      <c r="I15" s="19">
        <f t="shared" si="4"/>
        <v>2342.4299999999989</v>
      </c>
      <c r="J15" s="19">
        <f t="shared" si="5"/>
        <v>64.735110000000006</v>
      </c>
      <c r="K15" s="19">
        <f t="shared" si="1"/>
        <v>10342.834890000002</v>
      </c>
    </row>
    <row r="16" spans="1:26" x14ac:dyDescent="0.25">
      <c r="A16" s="18" t="s">
        <v>16</v>
      </c>
      <c r="B16" s="19">
        <v>15000</v>
      </c>
      <c r="C16" s="19">
        <f t="shared" si="2"/>
        <v>2250</v>
      </c>
      <c r="D16" s="19">
        <f t="shared" si="3"/>
        <v>12750</v>
      </c>
      <c r="E16" s="19">
        <f>E5*12</f>
        <v>153000</v>
      </c>
      <c r="F16" s="19">
        <v>3442.5</v>
      </c>
      <c r="G16" s="19">
        <v>58522.499999999993</v>
      </c>
      <c r="H16" s="19">
        <f>(G16-32000)*0.2+4800-H5-H6-H7-H8-H9-H10-H11-H12-H13-H14-H15</f>
        <v>1100.0699999999997</v>
      </c>
      <c r="I16" s="19">
        <f t="shared" si="4"/>
        <v>2342.4300000000003</v>
      </c>
      <c r="J16" s="19">
        <f t="shared" si="5"/>
        <v>64.735110000000006</v>
      </c>
      <c r="K16" s="19">
        <f t="shared" si="1"/>
        <v>10342.83489</v>
      </c>
      <c r="L16" s="3"/>
    </row>
    <row r="17" spans="1:11" x14ac:dyDescent="0.25">
      <c r="A17" s="20" t="s">
        <v>17</v>
      </c>
      <c r="B17" s="21">
        <f>SUM(B5:B16)</f>
        <v>180000</v>
      </c>
      <c r="C17" s="21">
        <f t="shared" ref="C17:D17" si="6">SUM(C5:C16)</f>
        <v>27000</v>
      </c>
      <c r="D17" s="21">
        <f t="shared" si="6"/>
        <v>153000</v>
      </c>
      <c r="E17" s="21">
        <f>E16</f>
        <v>153000</v>
      </c>
      <c r="F17" s="21">
        <f>SUM(F5:F16)</f>
        <v>34810</v>
      </c>
      <c r="G17" s="21">
        <f>G16</f>
        <v>58522.499999999993</v>
      </c>
      <c r="H17" s="21">
        <f>SUM(H5:H16)</f>
        <v>10104.499999999998</v>
      </c>
      <c r="I17" s="21">
        <f>SUM(I5:I16)</f>
        <v>24705.500000000004</v>
      </c>
      <c r="J17" s="21">
        <f>SUM(J5:J16)</f>
        <v>843.6284999999998</v>
      </c>
      <c r="K17" s="21">
        <f>SUM(K5:K16)</f>
        <v>127450.87149999999</v>
      </c>
    </row>
    <row r="18" spans="1:11" hidden="1" x14ac:dyDescent="0.25">
      <c r="A18" s="10"/>
      <c r="B18" s="11"/>
      <c r="C18" s="11"/>
      <c r="D18" s="12"/>
      <c r="E18" s="13"/>
      <c r="F18" s="14">
        <f>D17-G17</f>
        <v>94477.5</v>
      </c>
      <c r="G18" s="11"/>
      <c r="H18" s="11"/>
      <c r="I18" s="15">
        <f>(G17-32000)*0.2</f>
        <v>5304.4999999999991</v>
      </c>
      <c r="J18" s="11"/>
      <c r="K18" s="11"/>
    </row>
    <row r="21" spans="1:11" x14ac:dyDescent="0.25">
      <c r="I21" s="5"/>
    </row>
    <row r="22" spans="1:11" x14ac:dyDescent="0.25">
      <c r="G22" s="5"/>
    </row>
  </sheetData>
  <mergeCells count="1">
    <mergeCell ref="A1:K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22"/>
  <sheetViews>
    <sheetView workbookViewId="0">
      <selection activeCell="H30" sqref="H30"/>
    </sheetView>
  </sheetViews>
  <sheetFormatPr defaultRowHeight="15" x14ac:dyDescent="0.25"/>
  <cols>
    <col min="2" max="2" width="11.42578125" customWidth="1"/>
    <col min="3" max="3" width="11.85546875" customWidth="1"/>
    <col min="4" max="4" width="12.42578125" customWidth="1"/>
    <col min="5" max="5" width="13" customWidth="1"/>
    <col min="6" max="6" width="21" customWidth="1"/>
    <col min="7" max="7" width="15" customWidth="1"/>
    <col min="8" max="8" width="17.7109375" customWidth="1"/>
    <col min="9" max="9" width="15" customWidth="1"/>
    <col min="10" max="10" width="18.140625" customWidth="1"/>
    <col min="11" max="11" width="11.7109375" customWidth="1"/>
    <col min="12" max="12" width="27.140625" customWidth="1"/>
  </cols>
  <sheetData>
    <row r="1" spans="1:26" x14ac:dyDescent="0.25">
      <c r="A1" s="26" t="s">
        <v>51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26" ht="60" x14ac:dyDescent="0.25">
      <c r="A2" s="16" t="s">
        <v>0</v>
      </c>
      <c r="B2" s="16" t="s">
        <v>1</v>
      </c>
      <c r="C2" s="17" t="s">
        <v>2</v>
      </c>
      <c r="D2" s="16" t="s">
        <v>3</v>
      </c>
      <c r="E2" s="17" t="s">
        <v>4</v>
      </c>
      <c r="F2" s="17" t="s">
        <v>30</v>
      </c>
      <c r="G2" s="17" t="s">
        <v>33</v>
      </c>
      <c r="H2" s="17" t="s">
        <v>31</v>
      </c>
      <c r="I2" s="17" t="s">
        <v>20</v>
      </c>
      <c r="J2" s="17" t="s">
        <v>18</v>
      </c>
      <c r="K2" s="16" t="s">
        <v>19</v>
      </c>
    </row>
    <row r="3" spans="1:26" x14ac:dyDescent="0.25">
      <c r="A3" s="16"/>
      <c r="B3" s="16" t="s">
        <v>32</v>
      </c>
      <c r="C3" s="16" t="s">
        <v>32</v>
      </c>
      <c r="D3" s="16" t="s">
        <v>32</v>
      </c>
      <c r="E3" s="16" t="s">
        <v>32</v>
      </c>
      <c r="F3" s="16" t="s">
        <v>32</v>
      </c>
      <c r="G3" s="16" t="s">
        <v>32</v>
      </c>
      <c r="H3" s="16" t="s">
        <v>32</v>
      </c>
      <c r="I3" s="16" t="s">
        <v>32</v>
      </c>
      <c r="J3" s="16" t="s">
        <v>32</v>
      </c>
      <c r="K3" s="16" t="s">
        <v>32</v>
      </c>
    </row>
    <row r="4" spans="1:26" ht="47.25" customHeight="1" x14ac:dyDescent="0.25">
      <c r="A4" s="22"/>
      <c r="B4" s="23" t="s">
        <v>21</v>
      </c>
      <c r="C4" s="24" t="s">
        <v>22</v>
      </c>
      <c r="D4" s="24" t="s">
        <v>28</v>
      </c>
      <c r="E4" s="24" t="s">
        <v>24</v>
      </c>
      <c r="F4" s="24" t="s">
        <v>36</v>
      </c>
      <c r="G4" s="24" t="s">
        <v>29</v>
      </c>
      <c r="H4" s="24" t="s">
        <v>35</v>
      </c>
      <c r="I4" s="24" t="s">
        <v>48</v>
      </c>
      <c r="J4" s="24" t="s">
        <v>49</v>
      </c>
      <c r="K4" s="24" t="s">
        <v>50</v>
      </c>
      <c r="P4" s="4"/>
    </row>
    <row r="5" spans="1:26" x14ac:dyDescent="0.25">
      <c r="A5" s="18" t="s">
        <v>5</v>
      </c>
      <c r="B5" s="19">
        <v>20000</v>
      </c>
      <c r="C5" s="19">
        <f>B5*0.15</f>
        <v>3000</v>
      </c>
      <c r="D5" s="19">
        <f>B5-C5</f>
        <v>17000</v>
      </c>
      <c r="E5" s="19">
        <f>D5</f>
        <v>17000</v>
      </c>
      <c r="F5" s="19">
        <f>E5*0.15</f>
        <v>2550</v>
      </c>
      <c r="G5" s="19">
        <v>4253.3999999999996</v>
      </c>
      <c r="H5" s="19">
        <f>G5*0.15</f>
        <v>638.00999999999988</v>
      </c>
      <c r="I5" s="19">
        <f>F5-H5</f>
        <v>1911.9900000000002</v>
      </c>
      <c r="J5" s="19">
        <f t="shared" ref="J5:J10" si="0">(B5-5004)*0.00759</f>
        <v>113.81964000000001</v>
      </c>
      <c r="K5" s="19">
        <f t="shared" ref="K5:K16" si="1">D5-I5-J5</f>
        <v>14974.190360000001</v>
      </c>
    </row>
    <row r="6" spans="1:26" x14ac:dyDescent="0.25">
      <c r="A6" s="18" t="s">
        <v>6</v>
      </c>
      <c r="B6" s="19">
        <v>20000</v>
      </c>
      <c r="C6" s="19">
        <f t="shared" ref="C6:C16" si="2">B6*0.15</f>
        <v>3000</v>
      </c>
      <c r="D6" s="19">
        <f t="shared" ref="D6:D16" si="3">B6-C6</f>
        <v>17000</v>
      </c>
      <c r="E6" s="19">
        <f>E5*2</f>
        <v>34000</v>
      </c>
      <c r="F6" s="19">
        <f>(E6-32000)*0.2+4800-F5</f>
        <v>2650</v>
      </c>
      <c r="G6" s="19">
        <v>8506.7999999999993</v>
      </c>
      <c r="H6" s="19">
        <f>G6*0.15-H5</f>
        <v>638.00999999999988</v>
      </c>
      <c r="I6" s="19">
        <f t="shared" ref="I6:I16" si="4">F6-H6</f>
        <v>2011.9900000000002</v>
      </c>
      <c r="J6" s="19">
        <f t="shared" si="0"/>
        <v>113.81964000000001</v>
      </c>
      <c r="K6" s="19">
        <f t="shared" si="1"/>
        <v>14874.190360000001</v>
      </c>
    </row>
    <row r="7" spans="1:26" x14ac:dyDescent="0.25">
      <c r="A7" s="18" t="s">
        <v>7</v>
      </c>
      <c r="B7" s="19">
        <v>20000</v>
      </c>
      <c r="C7" s="19">
        <f t="shared" si="2"/>
        <v>3000</v>
      </c>
      <c r="D7" s="19">
        <f t="shared" si="3"/>
        <v>17000</v>
      </c>
      <c r="E7" s="19">
        <f>E5*3</f>
        <v>51000</v>
      </c>
      <c r="F7" s="19">
        <f>(E7-32000)*0.2+4800-F5-F6</f>
        <v>3400</v>
      </c>
      <c r="G7" s="19">
        <v>12760.199999999999</v>
      </c>
      <c r="H7" s="19">
        <f>G7*0.15-H5-H6</f>
        <v>638.0100000000001</v>
      </c>
      <c r="I7" s="19">
        <f t="shared" si="4"/>
        <v>2761.99</v>
      </c>
      <c r="J7" s="19">
        <f t="shared" si="0"/>
        <v>113.81964000000001</v>
      </c>
      <c r="K7" s="19">
        <f t="shared" si="1"/>
        <v>14124.190360000001</v>
      </c>
    </row>
    <row r="8" spans="1:26" x14ac:dyDescent="0.25">
      <c r="A8" s="18" t="s">
        <v>8</v>
      </c>
      <c r="B8" s="19">
        <v>20000</v>
      </c>
      <c r="C8" s="19">
        <f t="shared" si="2"/>
        <v>3000</v>
      </c>
      <c r="D8" s="19">
        <f t="shared" si="3"/>
        <v>17000</v>
      </c>
      <c r="E8" s="19">
        <f>E5*4</f>
        <v>68000</v>
      </c>
      <c r="F8" s="19">
        <f>(E8-32000)*0.2+4800-F5-F6-F7</f>
        <v>3400</v>
      </c>
      <c r="G8" s="19">
        <v>17013.599999999999</v>
      </c>
      <c r="H8" s="19">
        <f>G8*0.15-H5-H6-H7</f>
        <v>638.00999999999988</v>
      </c>
      <c r="I8" s="19">
        <f t="shared" si="4"/>
        <v>2761.9900000000002</v>
      </c>
      <c r="J8" s="19">
        <f t="shared" si="0"/>
        <v>113.81964000000001</v>
      </c>
      <c r="K8" s="19">
        <f t="shared" si="1"/>
        <v>14124.190360000001</v>
      </c>
    </row>
    <row r="9" spans="1:26" x14ac:dyDescent="0.25">
      <c r="A9" s="18" t="s">
        <v>9</v>
      </c>
      <c r="B9" s="19">
        <v>20000</v>
      </c>
      <c r="C9" s="19">
        <f t="shared" si="2"/>
        <v>3000</v>
      </c>
      <c r="D9" s="19">
        <f t="shared" si="3"/>
        <v>17000</v>
      </c>
      <c r="E9" s="19">
        <f>E5*5</f>
        <v>85000</v>
      </c>
      <c r="F9" s="19">
        <f>(E9-70000)*0.27+12400-F5-F6-F7-F8</f>
        <v>4450</v>
      </c>
      <c r="G9" s="19">
        <v>21267</v>
      </c>
      <c r="H9" s="19">
        <f>G9*0.15-H5-H6-H7-H8</f>
        <v>638.0100000000001</v>
      </c>
      <c r="I9" s="19">
        <f t="shared" si="4"/>
        <v>3811.99</v>
      </c>
      <c r="J9" s="19">
        <f t="shared" si="0"/>
        <v>113.81964000000001</v>
      </c>
      <c r="K9" s="19">
        <f t="shared" si="1"/>
        <v>13074.190360000001</v>
      </c>
    </row>
    <row r="10" spans="1:26" x14ac:dyDescent="0.25">
      <c r="A10" s="18" t="s">
        <v>10</v>
      </c>
      <c r="B10" s="19">
        <v>20000</v>
      </c>
      <c r="C10" s="19">
        <f t="shared" si="2"/>
        <v>3000</v>
      </c>
      <c r="D10" s="19">
        <f t="shared" si="3"/>
        <v>17000</v>
      </c>
      <c r="E10" s="19">
        <f>E5*6</f>
        <v>102000</v>
      </c>
      <c r="F10" s="19">
        <f>(E10-70000)*0.27+12400-F5-F6-F7-F8-F9</f>
        <v>4590</v>
      </c>
      <c r="G10" s="19">
        <v>25520.399999999998</v>
      </c>
      <c r="H10" s="19">
        <f>G10*0.15-H5-H6-H7-H8-H9</f>
        <v>638.00999999999988</v>
      </c>
      <c r="I10" s="19">
        <f t="shared" si="4"/>
        <v>3951.9900000000002</v>
      </c>
      <c r="J10" s="19">
        <f t="shared" si="0"/>
        <v>113.81964000000001</v>
      </c>
      <c r="K10" s="19">
        <f t="shared" si="1"/>
        <v>12934.190360000001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x14ac:dyDescent="0.25">
      <c r="A11" s="18" t="s">
        <v>11</v>
      </c>
      <c r="B11" s="19">
        <v>20000</v>
      </c>
      <c r="C11" s="19">
        <f t="shared" si="2"/>
        <v>3000</v>
      </c>
      <c r="D11" s="19">
        <f t="shared" si="3"/>
        <v>17000</v>
      </c>
      <c r="E11" s="19">
        <f>E5*7</f>
        <v>119000</v>
      </c>
      <c r="F11" s="19">
        <f>(E11-70000)*0.27+12400-F5-F6-F7-F8-F9-F10</f>
        <v>4590</v>
      </c>
      <c r="G11" s="19">
        <v>31020.75</v>
      </c>
      <c r="H11" s="19">
        <f>G11*0.15-H5-H6-H7-H8-H9-H10</f>
        <v>825.05250000000058</v>
      </c>
      <c r="I11" s="19">
        <f t="shared" si="4"/>
        <v>3764.9474999999993</v>
      </c>
      <c r="J11" s="19">
        <f>(B11-6471)*0.00759</f>
        <v>102.68511000000001</v>
      </c>
      <c r="K11" s="19">
        <f t="shared" si="1"/>
        <v>13132.367390000001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s="2" customFormat="1" x14ac:dyDescent="0.25">
      <c r="A12" s="18" t="s">
        <v>12</v>
      </c>
      <c r="B12" s="19">
        <v>20000</v>
      </c>
      <c r="C12" s="19">
        <f t="shared" si="2"/>
        <v>3000</v>
      </c>
      <c r="D12" s="19">
        <f t="shared" si="3"/>
        <v>17000</v>
      </c>
      <c r="E12" s="19">
        <f>E5*8</f>
        <v>136000</v>
      </c>
      <c r="F12" s="19">
        <f>(E12-70000)*0.27+12400-F5-F6-F7-F8-F9-F10-F11</f>
        <v>4590</v>
      </c>
      <c r="G12" s="19">
        <v>36521.1</v>
      </c>
      <c r="H12" s="19">
        <f>(G12-32000)*0.2+4800-H5-H6-H7-H8-H9-H10-H11</f>
        <v>1051.1074999999983</v>
      </c>
      <c r="I12" s="19">
        <f t="shared" si="4"/>
        <v>3538.8925000000017</v>
      </c>
      <c r="J12" s="19">
        <f t="shared" ref="J12:J16" si="5">(B12-6471)*0.00759</f>
        <v>102.68511000000001</v>
      </c>
      <c r="K12" s="19">
        <f t="shared" si="1"/>
        <v>13358.422389999998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x14ac:dyDescent="0.25">
      <c r="A13" s="18" t="s">
        <v>13</v>
      </c>
      <c r="B13" s="19">
        <v>20000</v>
      </c>
      <c r="C13" s="19">
        <f t="shared" si="2"/>
        <v>3000</v>
      </c>
      <c r="D13" s="19">
        <f t="shared" si="3"/>
        <v>17000</v>
      </c>
      <c r="E13" s="19">
        <f>E5*9</f>
        <v>153000</v>
      </c>
      <c r="F13" s="19">
        <f>(E13-70000)*0.27+12400-F5-F6-F7-F8-F9-F10-F11-F12</f>
        <v>4590</v>
      </c>
      <c r="G13" s="19">
        <v>42021.45</v>
      </c>
      <c r="H13" s="19">
        <f>(G13-32000)*0.2+4800-H5-H6-H7-H8-H9-H10-H11-H12</f>
        <v>1100.0699999999993</v>
      </c>
      <c r="I13" s="19">
        <f t="shared" si="4"/>
        <v>3489.9300000000007</v>
      </c>
      <c r="J13" s="19">
        <f t="shared" si="5"/>
        <v>102.68511000000001</v>
      </c>
      <c r="K13" s="19">
        <f t="shared" si="1"/>
        <v>13407.384889999999</v>
      </c>
    </row>
    <row r="14" spans="1:26" x14ac:dyDescent="0.25">
      <c r="A14" s="18" t="s">
        <v>14</v>
      </c>
      <c r="B14" s="19">
        <v>20000</v>
      </c>
      <c r="C14" s="19">
        <f t="shared" si="2"/>
        <v>3000</v>
      </c>
      <c r="D14" s="19">
        <f t="shared" si="3"/>
        <v>17000</v>
      </c>
      <c r="E14" s="19">
        <f>E5*10</f>
        <v>170000</v>
      </c>
      <c r="F14" s="19">
        <f>(E14-70000)*0.27+12400-F5-F6-F7-F8-F9-F10-F11-F12-F13</f>
        <v>4590</v>
      </c>
      <c r="G14" s="19">
        <v>47521.799999999996</v>
      </c>
      <c r="H14" s="19">
        <f>(G14-32000)*0.2+4800-H5-H6-H7-H8-H9-H10-H11-H12-H13</f>
        <v>1100.0699999999997</v>
      </c>
      <c r="I14" s="19">
        <f t="shared" si="4"/>
        <v>3489.9300000000003</v>
      </c>
      <c r="J14" s="19">
        <f t="shared" si="5"/>
        <v>102.68511000000001</v>
      </c>
      <c r="K14" s="19">
        <f t="shared" si="1"/>
        <v>13407.384889999999</v>
      </c>
    </row>
    <row r="15" spans="1:26" x14ac:dyDescent="0.25">
      <c r="A15" s="18" t="s">
        <v>15</v>
      </c>
      <c r="B15" s="19">
        <v>20000</v>
      </c>
      <c r="C15" s="19">
        <f t="shared" si="2"/>
        <v>3000</v>
      </c>
      <c r="D15" s="19">
        <f t="shared" si="3"/>
        <v>17000</v>
      </c>
      <c r="E15" s="19">
        <f>E5*11</f>
        <v>187000</v>
      </c>
      <c r="F15" s="19">
        <f>(E15-70000)*0.27+12400-F5-F6-F7-F8-F9-F10-F11-F12-F13-F14</f>
        <v>4590</v>
      </c>
      <c r="G15" s="19">
        <v>53022.149999999994</v>
      </c>
      <c r="H15" s="19">
        <f>(G15-32000)*0.2+4800-H5-H6-H7-H8-H9-H10-H11-H12-H13-H14</f>
        <v>1100.0700000000011</v>
      </c>
      <c r="I15" s="19">
        <f t="shared" si="4"/>
        <v>3489.9299999999989</v>
      </c>
      <c r="J15" s="19">
        <f t="shared" si="5"/>
        <v>102.68511000000001</v>
      </c>
      <c r="K15" s="19">
        <f t="shared" si="1"/>
        <v>13407.384890000001</v>
      </c>
    </row>
    <row r="16" spans="1:26" x14ac:dyDescent="0.25">
      <c r="A16" s="18" t="s">
        <v>16</v>
      </c>
      <c r="B16" s="19">
        <v>20000</v>
      </c>
      <c r="C16" s="19">
        <f t="shared" si="2"/>
        <v>3000</v>
      </c>
      <c r="D16" s="19">
        <f t="shared" si="3"/>
        <v>17000</v>
      </c>
      <c r="E16" s="19">
        <f>E5*12</f>
        <v>204000</v>
      </c>
      <c r="F16" s="19">
        <f>(E16-70000)*0.27+12400-F5-F6-F7-F8-F9-F10-F11-F12-F13-F14-F15</f>
        <v>4590</v>
      </c>
      <c r="G16" s="19">
        <v>58522.499999999993</v>
      </c>
      <c r="H16" s="19">
        <f>(G16-32000)*0.2+4800-H5-H6-H7-H8-H9-H10-H11-H12-H13-H14-H15</f>
        <v>1100.0699999999997</v>
      </c>
      <c r="I16" s="19">
        <f t="shared" si="4"/>
        <v>3489.9300000000003</v>
      </c>
      <c r="J16" s="19">
        <f t="shared" si="5"/>
        <v>102.68511000000001</v>
      </c>
      <c r="K16" s="19">
        <f t="shared" si="1"/>
        <v>13407.384889999999</v>
      </c>
      <c r="L16" s="3"/>
    </row>
    <row r="17" spans="1:11" x14ac:dyDescent="0.25">
      <c r="A17" s="20" t="s">
        <v>17</v>
      </c>
      <c r="B17" s="21">
        <f>SUM(B5:B16)</f>
        <v>240000</v>
      </c>
      <c r="C17" s="21">
        <f t="shared" ref="C17:D17" si="6">SUM(C5:C16)</f>
        <v>36000</v>
      </c>
      <c r="D17" s="21">
        <f t="shared" si="6"/>
        <v>204000</v>
      </c>
      <c r="E17" s="21">
        <f>E16</f>
        <v>204000</v>
      </c>
      <c r="F17" s="21">
        <f>SUM(F5:F16)</f>
        <v>48580</v>
      </c>
      <c r="G17" s="21">
        <f>G16</f>
        <v>58522.499999999993</v>
      </c>
      <c r="H17" s="21">
        <f>SUM(H5:H16)</f>
        <v>10104.499999999998</v>
      </c>
      <c r="I17" s="21">
        <f>SUM(I5:I16)</f>
        <v>38475.5</v>
      </c>
      <c r="J17" s="21">
        <f>SUM(J5:J16)</f>
        <v>1299.0284999999999</v>
      </c>
      <c r="K17" s="21">
        <f>SUM(K5:K16)</f>
        <v>164225.47149999999</v>
      </c>
    </row>
    <row r="18" spans="1:11" hidden="1" x14ac:dyDescent="0.25">
      <c r="A18" s="10"/>
      <c r="B18" s="11"/>
      <c r="C18" s="11"/>
      <c r="D18" s="12"/>
      <c r="E18" s="13"/>
      <c r="F18" s="14">
        <f>D17-G17</f>
        <v>145477.5</v>
      </c>
      <c r="G18" s="11"/>
      <c r="H18" s="11"/>
      <c r="I18" s="15">
        <f>(G17-32000)*0.2</f>
        <v>5304.4999999999991</v>
      </c>
      <c r="J18" s="11"/>
      <c r="K18" s="11"/>
    </row>
    <row r="21" spans="1:11" x14ac:dyDescent="0.25">
      <c r="I21" s="5"/>
    </row>
    <row r="22" spans="1:11" x14ac:dyDescent="0.25">
      <c r="G22" s="5"/>
    </row>
  </sheetData>
  <mergeCells count="1">
    <mergeCell ref="A1: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6</vt:i4>
      </vt:variant>
    </vt:vector>
  </HeadingPairs>
  <TitlesOfParts>
    <vt:vector size="6" baseType="lpstr">
      <vt:lpstr>AÜ İSTİSNA TUTARLARI</vt:lpstr>
      <vt:lpstr>Asgari Ücret</vt:lpstr>
      <vt:lpstr>8.000 TL</vt:lpstr>
      <vt:lpstr>10.000 TL</vt:lpstr>
      <vt:lpstr>15.000 TL</vt:lpstr>
      <vt:lpstr>20.000 TL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2022-08-26T15:31:19Z</dcterms:modified>
</cp:coreProperties>
</file>