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939C9B02-2574-4D1D-9933-BEA5FA25C603}" xr6:coauthVersionLast="47" xr6:coauthVersionMax="47" xr10:uidLastSave="{00000000-0000-0000-0000-000000000000}"/>
  <bookViews>
    <workbookView xWindow="4365" yWindow="3330" windowWidth="21600" windowHeight="12645" xr2:uid="{00000000-000D-0000-FFFF-FFFF00000000}"/>
  </bookViews>
  <sheets>
    <sheet name="AÜ İSTİSNA TUTARLARI" sheetId="32" r:id="rId1"/>
    <sheet name="Asgari Ücret" sheetId="5" r:id="rId2"/>
    <sheet name="8.000 TL" sheetId="31" r:id="rId3"/>
    <sheet name="10.000 TL" sheetId="30" r:id="rId4"/>
    <sheet name="15.000 TL" sheetId="3" r:id="rId5"/>
    <sheet name="20.000 TL" sheetId="3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33" l="1"/>
  <c r="I18" i="33" s="1"/>
  <c r="B17" i="33"/>
  <c r="J16" i="33"/>
  <c r="C16" i="33"/>
  <c r="D16" i="33" s="1"/>
  <c r="J15" i="33"/>
  <c r="C15" i="33"/>
  <c r="D15" i="33" s="1"/>
  <c r="J14" i="33"/>
  <c r="C14" i="33"/>
  <c r="D14" i="33" s="1"/>
  <c r="J13" i="33"/>
  <c r="C13" i="33"/>
  <c r="D13" i="33" s="1"/>
  <c r="J12" i="33"/>
  <c r="C12" i="33"/>
  <c r="D12" i="33" s="1"/>
  <c r="J11" i="33"/>
  <c r="C11" i="33"/>
  <c r="D11" i="33" s="1"/>
  <c r="J10" i="33"/>
  <c r="C10" i="33"/>
  <c r="D10" i="33" s="1"/>
  <c r="J9" i="33"/>
  <c r="C9" i="33"/>
  <c r="D9" i="33" s="1"/>
  <c r="J8" i="33"/>
  <c r="C8" i="33"/>
  <c r="D8" i="33" s="1"/>
  <c r="J7" i="33"/>
  <c r="C7" i="33"/>
  <c r="D7" i="33" s="1"/>
  <c r="J6" i="33"/>
  <c r="C6" i="33"/>
  <c r="D6" i="33" s="1"/>
  <c r="J5" i="33"/>
  <c r="H5" i="33"/>
  <c r="C5" i="33"/>
  <c r="D5" i="33" s="1"/>
  <c r="J17" i="33" l="1"/>
  <c r="D17" i="33"/>
  <c r="F18" i="33" s="1"/>
  <c r="E5" i="33"/>
  <c r="F5" i="33" s="1"/>
  <c r="I5" i="33" s="1"/>
  <c r="K5" i="33" s="1"/>
  <c r="C17" i="33"/>
  <c r="H6" i="33"/>
  <c r="H7" i="33"/>
  <c r="B17" i="5"/>
  <c r="C17" i="5"/>
  <c r="I17" i="5"/>
  <c r="H17" i="5"/>
  <c r="G17" i="5"/>
  <c r="H8" i="33" l="1"/>
  <c r="E9" i="33"/>
  <c r="E13" i="33"/>
  <c r="E12" i="33"/>
  <c r="E6" i="33"/>
  <c r="F6" i="33" s="1"/>
  <c r="E10" i="33"/>
  <c r="E8" i="33"/>
  <c r="E16" i="33"/>
  <c r="E11" i="33"/>
  <c r="E15" i="33"/>
  <c r="E7" i="33"/>
  <c r="F7" i="33" s="1"/>
  <c r="I7" i="33" s="1"/>
  <c r="K7" i="33" s="1"/>
  <c r="E14" i="33"/>
  <c r="H9" i="33"/>
  <c r="I6" i="33"/>
  <c r="J12" i="3"/>
  <c r="J13" i="3"/>
  <c r="J14" i="3"/>
  <c r="J15" i="3"/>
  <c r="J16" i="3"/>
  <c r="J11" i="3"/>
  <c r="J12" i="30"/>
  <c r="J13" i="30"/>
  <c r="J14" i="30"/>
  <c r="J15" i="30"/>
  <c r="J16" i="30"/>
  <c r="J11" i="30"/>
  <c r="H5" i="30"/>
  <c r="H6" i="30" s="1"/>
  <c r="H7" i="30" s="1"/>
  <c r="J5" i="30"/>
  <c r="J6" i="30"/>
  <c r="J7" i="30"/>
  <c r="J8" i="30"/>
  <c r="J9" i="30"/>
  <c r="J10" i="30"/>
  <c r="J12" i="31"/>
  <c r="J13" i="31"/>
  <c r="J14" i="31"/>
  <c r="J15" i="31"/>
  <c r="J16" i="31"/>
  <c r="J11" i="31"/>
  <c r="H5" i="31"/>
  <c r="J5" i="31"/>
  <c r="G6" i="31"/>
  <c r="J6" i="31"/>
  <c r="G7" i="31"/>
  <c r="J7" i="31"/>
  <c r="G8" i="31"/>
  <c r="J8" i="31"/>
  <c r="G9" i="31"/>
  <c r="J9" i="31"/>
  <c r="G10" i="31"/>
  <c r="G11" i="31" s="1"/>
  <c r="G12" i="31" s="1"/>
  <c r="G13" i="31" s="1"/>
  <c r="J10" i="31"/>
  <c r="E17" i="33" l="1"/>
  <c r="F8" i="33"/>
  <c r="F9" i="33"/>
  <c r="I9" i="33"/>
  <c r="K9" i="33" s="1"/>
  <c r="K6" i="33"/>
  <c r="H10" i="33"/>
  <c r="I8" i="33"/>
  <c r="K8" i="33" s="1"/>
  <c r="H6" i="31"/>
  <c r="G14" i="31"/>
  <c r="H8" i="30"/>
  <c r="H9" i="30" s="1"/>
  <c r="H7" i="31"/>
  <c r="B17" i="31"/>
  <c r="C16" i="31"/>
  <c r="D16" i="31" s="1"/>
  <c r="C15" i="31"/>
  <c r="D15" i="31" s="1"/>
  <c r="C14" i="31"/>
  <c r="D14" i="31" s="1"/>
  <c r="C13" i="31"/>
  <c r="D13" i="31" s="1"/>
  <c r="C12" i="31"/>
  <c r="D12" i="31" s="1"/>
  <c r="C11" i="31"/>
  <c r="D11" i="31" s="1"/>
  <c r="C10" i="31"/>
  <c r="D10" i="31" s="1"/>
  <c r="C9" i="31"/>
  <c r="D9" i="31" s="1"/>
  <c r="C8" i="31"/>
  <c r="D8" i="31" s="1"/>
  <c r="C7" i="31"/>
  <c r="D7" i="31" s="1"/>
  <c r="C6" i="31"/>
  <c r="D6" i="31" s="1"/>
  <c r="C5" i="31"/>
  <c r="D5" i="31" s="1"/>
  <c r="E5" i="31" s="1"/>
  <c r="B17" i="30"/>
  <c r="G17" i="30"/>
  <c r="I18" i="30" s="1"/>
  <c r="C16" i="30"/>
  <c r="D16" i="30" s="1"/>
  <c r="C15" i="30"/>
  <c r="D15" i="30" s="1"/>
  <c r="C14" i="30"/>
  <c r="D14" i="30" s="1"/>
  <c r="C13" i="30"/>
  <c r="D13" i="30" s="1"/>
  <c r="C12" i="30"/>
  <c r="D12" i="30" s="1"/>
  <c r="C11" i="30"/>
  <c r="D11" i="30" s="1"/>
  <c r="C10" i="30"/>
  <c r="D10" i="30" s="1"/>
  <c r="C9" i="30"/>
  <c r="D9" i="30" s="1"/>
  <c r="C8" i="30"/>
  <c r="D8" i="30" s="1"/>
  <c r="C7" i="30"/>
  <c r="D7" i="30" s="1"/>
  <c r="C6" i="30"/>
  <c r="D6" i="30" s="1"/>
  <c r="C5" i="30"/>
  <c r="F10" i="33" l="1"/>
  <c r="H11" i="33"/>
  <c r="H8" i="31"/>
  <c r="H9" i="31" s="1"/>
  <c r="G15" i="31"/>
  <c r="I8" i="30"/>
  <c r="K8" i="30" s="1"/>
  <c r="H10" i="30"/>
  <c r="C17" i="30"/>
  <c r="J17" i="30"/>
  <c r="E11" i="31"/>
  <c r="E16" i="31"/>
  <c r="E10" i="31"/>
  <c r="E15" i="31"/>
  <c r="E9" i="31"/>
  <c r="E14" i="31"/>
  <c r="F5" i="31"/>
  <c r="I5" i="31" s="1"/>
  <c r="K5" i="31" s="1"/>
  <c r="E6" i="31"/>
  <c r="F6" i="31" s="1"/>
  <c r="I6" i="31" s="1"/>
  <c r="K6" i="31" s="1"/>
  <c r="E8" i="31"/>
  <c r="E12" i="31"/>
  <c r="E7" i="31"/>
  <c r="E13" i="31"/>
  <c r="D17" i="31"/>
  <c r="J17" i="31"/>
  <c r="C17" i="31"/>
  <c r="D5" i="30"/>
  <c r="B17" i="3"/>
  <c r="G17" i="3"/>
  <c r="I18" i="3" s="1"/>
  <c r="C16" i="3"/>
  <c r="D16" i="3" s="1"/>
  <c r="C15" i="3"/>
  <c r="D15" i="3" s="1"/>
  <c r="C14" i="3"/>
  <c r="D14" i="3" s="1"/>
  <c r="C13" i="3"/>
  <c r="D13" i="3" s="1"/>
  <c r="C12" i="3"/>
  <c r="D12" i="3" s="1"/>
  <c r="C11" i="3"/>
  <c r="D11" i="3" s="1"/>
  <c r="J10" i="3"/>
  <c r="C10" i="3"/>
  <c r="D10" i="3" s="1"/>
  <c r="J9" i="3"/>
  <c r="C9" i="3"/>
  <c r="D9" i="3" s="1"/>
  <c r="J8" i="3"/>
  <c r="C8" i="3"/>
  <c r="D8" i="3" s="1"/>
  <c r="J7" i="3"/>
  <c r="C7" i="3"/>
  <c r="D7" i="3" s="1"/>
  <c r="J6" i="3"/>
  <c r="C6" i="3"/>
  <c r="D6" i="3" s="1"/>
  <c r="J5" i="3"/>
  <c r="H5" i="3"/>
  <c r="C5" i="3"/>
  <c r="D5" i="3" s="1"/>
  <c r="H10" i="31" l="1"/>
  <c r="H11" i="31" s="1"/>
  <c r="H12" i="31" s="1"/>
  <c r="I10" i="33"/>
  <c r="K10" i="33" s="1"/>
  <c r="F11" i="33"/>
  <c r="H12" i="33"/>
  <c r="G16" i="31"/>
  <c r="H11" i="30"/>
  <c r="H12" i="30" s="1"/>
  <c r="H13" i="30" s="1"/>
  <c r="H14" i="30" s="1"/>
  <c r="F7" i="31"/>
  <c r="I7" i="31" s="1"/>
  <c r="K7" i="31" s="1"/>
  <c r="E17" i="31"/>
  <c r="F8" i="31"/>
  <c r="I8" i="31" s="1"/>
  <c r="K8" i="31" s="1"/>
  <c r="E5" i="30"/>
  <c r="F5" i="30" s="1"/>
  <c r="I5" i="30" s="1"/>
  <c r="K5" i="30" s="1"/>
  <c r="D17" i="30"/>
  <c r="F18" i="30" s="1"/>
  <c r="J17" i="3"/>
  <c r="C17" i="3"/>
  <c r="H6" i="3"/>
  <c r="D17" i="3"/>
  <c r="F18" i="3" s="1"/>
  <c r="E5" i="3"/>
  <c r="I11" i="33" l="1"/>
  <c r="F12" i="33"/>
  <c r="F13" i="33" s="1"/>
  <c r="I12" i="33"/>
  <c r="K12" i="33" s="1"/>
  <c r="H13" i="33"/>
  <c r="H14" i="33" s="1"/>
  <c r="K11" i="33"/>
  <c r="H7" i="3"/>
  <c r="I7" i="3" s="1"/>
  <c r="K7" i="3" s="1"/>
  <c r="I6" i="3"/>
  <c r="K6" i="3" s="1"/>
  <c r="H15" i="30"/>
  <c r="G17" i="31"/>
  <c r="H16" i="30"/>
  <c r="H13" i="31"/>
  <c r="H14" i="31" s="1"/>
  <c r="F9" i="31"/>
  <c r="I9" i="31" s="1"/>
  <c r="K9" i="31" s="1"/>
  <c r="E15" i="30"/>
  <c r="E9" i="30"/>
  <c r="E14" i="30"/>
  <c r="E8" i="30"/>
  <c r="E7" i="30"/>
  <c r="E13" i="30"/>
  <c r="E12" i="30"/>
  <c r="E6" i="30"/>
  <c r="F6" i="30" s="1"/>
  <c r="E16" i="30"/>
  <c r="E11" i="30"/>
  <c r="E10" i="30"/>
  <c r="E15" i="3"/>
  <c r="E11" i="3"/>
  <c r="E7" i="3"/>
  <c r="E10" i="3"/>
  <c r="E14" i="3"/>
  <c r="E6" i="3"/>
  <c r="E13" i="3"/>
  <c r="E9" i="3"/>
  <c r="E16" i="3"/>
  <c r="E12" i="3"/>
  <c r="E8" i="3"/>
  <c r="H8" i="3" l="1"/>
  <c r="F14" i="33"/>
  <c r="I14" i="33" s="1"/>
  <c r="K14" i="33" s="1"/>
  <c r="I13" i="33"/>
  <c r="K13" i="33" s="1"/>
  <c r="F15" i="33"/>
  <c r="H15" i="33"/>
  <c r="I15" i="33" s="1"/>
  <c r="K15" i="33" s="1"/>
  <c r="H9" i="3"/>
  <c r="I9" i="3" s="1"/>
  <c r="K9" i="3" s="1"/>
  <c r="I8" i="3"/>
  <c r="K8" i="3" s="1"/>
  <c r="F7" i="30"/>
  <c r="I7" i="30" s="1"/>
  <c r="K7" i="30" s="1"/>
  <c r="I6" i="30"/>
  <c r="K6" i="30" s="1"/>
  <c r="I18" i="31"/>
  <c r="F18" i="31"/>
  <c r="H15" i="31"/>
  <c r="F10" i="31"/>
  <c r="I10" i="31" s="1"/>
  <c r="K10" i="31" s="1"/>
  <c r="E17" i="30"/>
  <c r="H10" i="3"/>
  <c r="E17" i="3"/>
  <c r="I5" i="3"/>
  <c r="K5" i="3" s="1"/>
  <c r="F16" i="33" l="1"/>
  <c r="F17" i="33" s="1"/>
  <c r="H16" i="33"/>
  <c r="F11" i="31"/>
  <c r="I11" i="31" s="1"/>
  <c r="K11" i="31" s="1"/>
  <c r="H11" i="3"/>
  <c r="I11" i="3" s="1"/>
  <c r="K11" i="3" s="1"/>
  <c r="I10" i="3"/>
  <c r="K10" i="3" s="1"/>
  <c r="F9" i="30"/>
  <c r="I9" i="30" s="1"/>
  <c r="K9" i="30" s="1"/>
  <c r="H12" i="3"/>
  <c r="I12" i="3" s="1"/>
  <c r="K12" i="3" s="1"/>
  <c r="H16" i="31"/>
  <c r="F12" i="31" l="1"/>
  <c r="I12" i="31" s="1"/>
  <c r="K12" i="31" s="1"/>
  <c r="I16" i="33"/>
  <c r="H17" i="33"/>
  <c r="H13" i="3"/>
  <c r="F10" i="30"/>
  <c r="H14" i="3"/>
  <c r="I14" i="3" s="1"/>
  <c r="K14" i="3" s="1"/>
  <c r="I13" i="3"/>
  <c r="K13" i="3" s="1"/>
  <c r="F13" i="31"/>
  <c r="H17" i="31"/>
  <c r="H15" i="3" l="1"/>
  <c r="K16" i="33"/>
  <c r="K17" i="33" s="1"/>
  <c r="I17" i="33"/>
  <c r="F11" i="30"/>
  <c r="I11" i="30" s="1"/>
  <c r="K11" i="30" s="1"/>
  <c r="F12" i="30"/>
  <c r="I10" i="30"/>
  <c r="K10" i="30" s="1"/>
  <c r="H16" i="3"/>
  <c r="I15" i="3"/>
  <c r="K15" i="3" s="1"/>
  <c r="I13" i="31"/>
  <c r="K13" i="31" s="1"/>
  <c r="F14" i="31"/>
  <c r="I14" i="31" s="1"/>
  <c r="K14" i="31" s="1"/>
  <c r="H17" i="30"/>
  <c r="F13" i="30" l="1"/>
  <c r="I12" i="30"/>
  <c r="K12" i="30" s="1"/>
  <c r="H17" i="3"/>
  <c r="I16" i="3"/>
  <c r="K16" i="3" s="1"/>
  <c r="F15" i="31"/>
  <c r="I15" i="31" s="1"/>
  <c r="K15" i="31" s="1"/>
  <c r="I13" i="30" l="1"/>
  <c r="K13" i="30" s="1"/>
  <c r="F14" i="30"/>
  <c r="F15" i="30" s="1"/>
  <c r="I15" i="30" s="1"/>
  <c r="K15" i="30" s="1"/>
  <c r="F16" i="31"/>
  <c r="I14" i="30" l="1"/>
  <c r="K14" i="30" s="1"/>
  <c r="F16" i="30"/>
  <c r="I16" i="30" s="1"/>
  <c r="K16" i="30" s="1"/>
  <c r="I16" i="31"/>
  <c r="F17" i="31"/>
  <c r="K16" i="31" l="1"/>
  <c r="K17" i="31" s="1"/>
  <c r="I17" i="31"/>
  <c r="F17" i="3"/>
  <c r="K17" i="3"/>
  <c r="I17" i="3"/>
  <c r="F17" i="30" l="1"/>
  <c r="K17" i="30" l="1"/>
  <c r="I17" i="30"/>
</calcChain>
</file>

<file path=xl/sharedStrings.xml><?xml version="1.0" encoding="utf-8"?>
<sst xmlns="http://schemas.openxmlformats.org/spreadsheetml/2006/main" count="258" uniqueCount="52">
  <si>
    <t>AYLAR</t>
  </si>
  <si>
    <t>BRÜT ÜCRET</t>
  </si>
  <si>
    <t>SİGORTA  PRİMİ</t>
  </si>
  <si>
    <t>MATRAH</t>
  </si>
  <si>
    <t>KÜMÜLATİF MATRAH</t>
  </si>
  <si>
    <t>Ocak</t>
  </si>
  <si>
    <t xml:space="preserve">Şubat </t>
  </si>
  <si>
    <t xml:space="preserve">Mart </t>
  </si>
  <si>
    <t xml:space="preserve">Nisan </t>
  </si>
  <si>
    <t>Mayıs</t>
  </si>
  <si>
    <t>Haziran</t>
  </si>
  <si>
    <t>Temmuz</t>
  </si>
  <si>
    <t>Ağustos</t>
  </si>
  <si>
    <t xml:space="preserve">Eylül </t>
  </si>
  <si>
    <t>Ekim</t>
  </si>
  <si>
    <t>Kasım</t>
  </si>
  <si>
    <t>Aralık</t>
  </si>
  <si>
    <t>TOPLAM</t>
  </si>
  <si>
    <t>KESİLECEK DAMGA VERGİSİ</t>
  </si>
  <si>
    <t>NET ÜCRET</t>
  </si>
  <si>
    <t>KESİLECEK GELİR VERGİSİ</t>
  </si>
  <si>
    <t>(a)</t>
  </si>
  <si>
    <t>(b)
(ax%15)</t>
  </si>
  <si>
    <t xml:space="preserve">(c)
(a-b)
</t>
  </si>
  <si>
    <t>(d)</t>
  </si>
  <si>
    <t xml:space="preserve">(d)
</t>
  </si>
  <si>
    <t>(e)</t>
  </si>
  <si>
    <t xml:space="preserve">(f )
</t>
  </si>
  <si>
    <t>(c)
(a-b)</t>
  </si>
  <si>
    <t>(f)</t>
  </si>
  <si>
    <t>HESAPLANAN
GELİR VERGİSİ</t>
  </si>
  <si>
    <t>ASGARİ ÜCRETİN  VERGİSİ</t>
  </si>
  <si>
    <t>(TL)</t>
  </si>
  <si>
    <t>ASGARİ ÜCRETİN KÜMÜLATİF MATRAHI</t>
  </si>
  <si>
    <t>İSTİSNA
MATRAH</t>
  </si>
  <si>
    <t>(g)
(fx%15,%20-önceki ayların vergisi)</t>
  </si>
  <si>
    <t>(e)
(dx%15,%20,%27-önceki ayların vergisi)</t>
  </si>
  <si>
    <t>(g)</t>
  </si>
  <si>
    <t>ASGARİ ÜCRET İSTİSNASI GELİR VERGİSİ VE DAMGA VERGİSİ İSTİSNA TUTARLARI</t>
  </si>
  <si>
    <t>(h)
(a-b)</t>
  </si>
  <si>
    <t>İSTİSNAYA İSABET EDEN GELİR VERGİSİ</t>
  </si>
  <si>
    <t>İSTİSNAYA İSABET EDEN DAMGA VERGİSİ</t>
  </si>
  <si>
    <t>GELİR VERGİSİ</t>
  </si>
  <si>
    <t>DAMGA VERGİSİ</t>
  </si>
  <si>
    <t>ASGARİ ÜCRET (BRÜT TUTAR, SİGORTA PRİMİ VE NET TUTAR)</t>
  </si>
  <si>
    <t>8.000 TL BRÜT ÜCRET GELİRİNDE ASGARİ ÜCRET İSTİSNASI UYGULAMASI VE VERGİLENDİRME</t>
  </si>
  <si>
    <t>10.000 TL BRÜT ÜCRET GELİRİNDE ASGARİ ÜCRET İSTİSNASI UYGULAMASI VE VERGİLENDİRME</t>
  </si>
  <si>
    <t>15.000 TL BRÜT ÜCRET GELİRİNDE ASGARİ ÜCRET İSTİSNASI UYGULAMASI VE VERGİLENDİRME</t>
  </si>
  <si>
    <t>(h)
(e-g)</t>
  </si>
  <si>
    <t>(ı)
(a-5.004)x0,00759
(a-6.471)x0,00759</t>
  </si>
  <si>
    <t>(i)
(c-h-ı)</t>
  </si>
  <si>
    <t>20.000 TL BRÜT ÜCRET GELİRİNDE ASGARİ ÜCRET İSTİSNASI UYGULAMASI VE VERGİLENDİRME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</si>
</sst>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Fill="1"/>
    <xf numFmtId="0" fontId="0" fillId="5" borderId="0" xfId="0" applyFill="1"/>
    <xf numFmtId="0" fontId="0" fillId="6" borderId="0" xfId="0" applyFill="1"/>
    <xf numFmtId="0" fontId="0" fillId="5" borderId="1" xfId="0" applyFill="1" applyBorder="1"/>
    <xf numFmtId="0" fontId="0" fillId="0" borderId="3" xfId="0" applyBorder="1"/>
    <xf numFmtId="0" fontId="0" fillId="0" borderId="4" xfId="0" applyBorder="1"/>
    <xf numFmtId="4" fontId="0" fillId="0" borderId="2" xfId="0" applyNumberFormat="1" applyFill="1" applyBorder="1"/>
    <xf numFmtId="4" fontId="0" fillId="0" borderId="4" xfId="0" applyNumberFormat="1" applyFill="1" applyBorder="1"/>
    <xf numFmtId="4" fontId="0" fillId="0" borderId="4" xfId="0" applyNumberFormat="1" applyBorder="1"/>
    <xf numFmtId="4" fontId="0" fillId="4" borderId="5" xfId="0" applyNumberForma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4" fontId="0" fillId="2" borderId="1" xfId="0" applyNumberFormat="1" applyFill="1" applyBorder="1"/>
    <xf numFmtId="0" fontId="2" fillId="7" borderId="1" xfId="0" applyFont="1" applyFill="1" applyBorder="1"/>
    <xf numFmtId="4" fontId="2" fillId="7" borderId="1" xfId="0" applyNumberFormat="1" applyFont="1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50"/>
  <sheetViews>
    <sheetView tabSelected="1" zoomScale="96" zoomScaleNormal="96" workbookViewId="0">
      <selection activeCell="K4" sqref="K4"/>
    </sheetView>
  </sheetViews>
  <sheetFormatPr defaultRowHeight="15" x14ac:dyDescent="0.25"/>
  <cols>
    <col min="2" max="2" width="11.42578125" customWidth="1"/>
    <col min="3" max="3" width="14.140625" customWidth="1"/>
    <col min="4" max="4" width="12.42578125" customWidth="1"/>
    <col min="5" max="5" width="13" customWidth="1"/>
    <col min="6" max="6" width="14.42578125" customWidth="1"/>
    <col min="7" max="7" width="16.28515625" customWidth="1"/>
    <col min="8" max="8" width="17.28515625" customWidth="1"/>
    <col min="9" max="9" width="14.5703125" customWidth="1"/>
    <col min="10" max="10" width="9.140625" customWidth="1"/>
    <col min="11" max="43" width="9.140625" style="9"/>
    <col min="44" max="45" width="9.140625" style="7"/>
  </cols>
  <sheetData>
    <row r="1" spans="1:52" ht="21" customHeight="1" x14ac:dyDescent="0.25">
      <c r="A1" s="25" t="s">
        <v>38</v>
      </c>
      <c r="B1" s="25"/>
      <c r="C1" s="25"/>
      <c r="D1" s="25"/>
      <c r="E1" s="25"/>
      <c r="F1" s="25"/>
      <c r="G1" s="25"/>
      <c r="H1" s="25"/>
      <c r="I1" s="25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52" ht="45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34</v>
      </c>
      <c r="G2" s="17" t="s">
        <v>40</v>
      </c>
      <c r="H2" s="17" t="s">
        <v>41</v>
      </c>
      <c r="I2" s="16" t="s">
        <v>19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52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52" ht="45" x14ac:dyDescent="0.25">
      <c r="A4" s="23"/>
      <c r="B4" s="23" t="s">
        <v>21</v>
      </c>
      <c r="C4" s="24" t="s">
        <v>22</v>
      </c>
      <c r="D4" s="24" t="s">
        <v>23</v>
      </c>
      <c r="E4" s="24" t="s">
        <v>25</v>
      </c>
      <c r="F4" s="24" t="s">
        <v>26</v>
      </c>
      <c r="G4" s="24" t="s">
        <v>27</v>
      </c>
      <c r="H4" s="24" t="s">
        <v>37</v>
      </c>
      <c r="I4" s="24" t="s">
        <v>39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52" x14ac:dyDescent="0.25">
      <c r="A5" s="18" t="s">
        <v>5</v>
      </c>
      <c r="B5" s="19">
        <v>5004</v>
      </c>
      <c r="C5" s="19">
        <v>750.6</v>
      </c>
      <c r="D5" s="19">
        <v>4253.3999999999996</v>
      </c>
      <c r="E5" s="19">
        <v>4253.3999999999996</v>
      </c>
      <c r="F5" s="19">
        <v>4253.3999999999996</v>
      </c>
      <c r="G5" s="19">
        <v>638.00999999999988</v>
      </c>
      <c r="H5" s="19">
        <v>37.980360000000005</v>
      </c>
      <c r="I5" s="19">
        <v>4253.3999999999996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52" x14ac:dyDescent="0.25">
      <c r="A6" s="18" t="s">
        <v>6</v>
      </c>
      <c r="B6" s="19">
        <v>5004</v>
      </c>
      <c r="C6" s="19">
        <v>750.6</v>
      </c>
      <c r="D6" s="19">
        <v>4253.3999999999996</v>
      </c>
      <c r="E6" s="19">
        <v>8506.7999999999993</v>
      </c>
      <c r="F6" s="19">
        <v>4253.3999999999996</v>
      </c>
      <c r="G6" s="19">
        <v>638.00999999999988</v>
      </c>
      <c r="H6" s="19">
        <v>37.980360000000005</v>
      </c>
      <c r="I6" s="19">
        <v>4253.3999999999996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52" x14ac:dyDescent="0.25">
      <c r="A7" s="18" t="s">
        <v>7</v>
      </c>
      <c r="B7" s="19">
        <v>5004</v>
      </c>
      <c r="C7" s="19">
        <v>750.6</v>
      </c>
      <c r="D7" s="19">
        <v>4253.3999999999996</v>
      </c>
      <c r="E7" s="19">
        <v>12760.199999999999</v>
      </c>
      <c r="F7" s="19">
        <v>4253.3999999999996</v>
      </c>
      <c r="G7" s="19">
        <v>638.00999999999988</v>
      </c>
      <c r="H7" s="19">
        <v>37.980360000000005</v>
      </c>
      <c r="I7" s="19">
        <v>4253.3999999999996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52" x14ac:dyDescent="0.25">
      <c r="A8" s="18" t="s">
        <v>8</v>
      </c>
      <c r="B8" s="19">
        <v>5004</v>
      </c>
      <c r="C8" s="19">
        <v>750.6</v>
      </c>
      <c r="D8" s="19">
        <v>4253.3999999999996</v>
      </c>
      <c r="E8" s="19">
        <v>17013.599999999999</v>
      </c>
      <c r="F8" s="19">
        <v>4253.3999999999996</v>
      </c>
      <c r="G8" s="19">
        <v>638.00999999999988</v>
      </c>
      <c r="H8" s="19">
        <v>37.980360000000005</v>
      </c>
      <c r="I8" s="19">
        <v>4253.3999999999996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T8" s="8"/>
      <c r="AU8" s="8"/>
      <c r="AV8" s="8"/>
      <c r="AW8" s="8"/>
      <c r="AX8" s="8"/>
      <c r="AY8" s="8"/>
      <c r="AZ8" s="8"/>
    </row>
    <row r="9" spans="1:52" x14ac:dyDescent="0.25">
      <c r="A9" s="18" t="s">
        <v>9</v>
      </c>
      <c r="B9" s="19">
        <v>5004</v>
      </c>
      <c r="C9" s="19">
        <v>750.6</v>
      </c>
      <c r="D9" s="19">
        <v>4253.3999999999996</v>
      </c>
      <c r="E9" s="19">
        <v>21267</v>
      </c>
      <c r="F9" s="19">
        <v>4253.3999999999996</v>
      </c>
      <c r="G9" s="19">
        <v>638.00999999999988</v>
      </c>
      <c r="H9" s="19">
        <v>37.980360000000005</v>
      </c>
      <c r="I9" s="19">
        <v>4253.3999999999996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T9" s="8"/>
      <c r="AU9" s="8"/>
      <c r="AV9" s="8"/>
      <c r="AW9" s="8"/>
      <c r="AX9" s="8"/>
      <c r="AY9" s="8"/>
      <c r="AZ9" s="8"/>
    </row>
    <row r="10" spans="1:52" x14ac:dyDescent="0.25">
      <c r="A10" s="18" t="s">
        <v>10</v>
      </c>
      <c r="B10" s="19">
        <v>5004</v>
      </c>
      <c r="C10" s="19">
        <v>750.6</v>
      </c>
      <c r="D10" s="19">
        <v>4253.3999999999996</v>
      </c>
      <c r="E10" s="19">
        <v>25520.400000000001</v>
      </c>
      <c r="F10" s="19">
        <v>4253.3999999999996</v>
      </c>
      <c r="G10" s="19">
        <v>638.00999999999988</v>
      </c>
      <c r="H10" s="19">
        <v>37.980360000000005</v>
      </c>
      <c r="I10" s="19">
        <v>4253.3999999999996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T10" s="8"/>
      <c r="AU10" s="8"/>
      <c r="AV10" s="8"/>
      <c r="AW10" s="8"/>
      <c r="AX10" s="8"/>
      <c r="AY10" s="8"/>
      <c r="AZ10" s="8"/>
    </row>
    <row r="11" spans="1:52" s="2" customFormat="1" x14ac:dyDescent="0.25">
      <c r="A11" s="18" t="s">
        <v>11</v>
      </c>
      <c r="B11" s="19">
        <v>6471</v>
      </c>
      <c r="C11" s="19">
        <v>970.65</v>
      </c>
      <c r="D11" s="19">
        <v>5500.35</v>
      </c>
      <c r="E11" s="19">
        <v>31020.75</v>
      </c>
      <c r="F11" s="19">
        <v>5500.35</v>
      </c>
      <c r="G11" s="19">
        <v>825.05250000000001</v>
      </c>
      <c r="H11" s="19">
        <v>49.114890000000003</v>
      </c>
      <c r="I11" s="19">
        <v>5500.35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 s="9"/>
      <c r="AP11" s="9"/>
      <c r="AQ11" s="9"/>
      <c r="AR11" s="7"/>
      <c r="AS11" s="7"/>
      <c r="AT11" s="8"/>
      <c r="AU11" s="8"/>
      <c r="AV11" s="8"/>
      <c r="AW11" s="8"/>
      <c r="AX11" s="8"/>
      <c r="AY11" s="8"/>
      <c r="AZ11" s="8"/>
    </row>
    <row r="12" spans="1:52" x14ac:dyDescent="0.25">
      <c r="A12" s="18" t="s">
        <v>12</v>
      </c>
      <c r="B12" s="19">
        <v>6471</v>
      </c>
      <c r="C12" s="19">
        <v>970.65</v>
      </c>
      <c r="D12" s="19">
        <v>5500.35</v>
      </c>
      <c r="E12" s="19">
        <v>36521.1</v>
      </c>
      <c r="F12" s="19">
        <v>5500.35</v>
      </c>
      <c r="G12" s="19">
        <v>1051.1099999999999</v>
      </c>
      <c r="H12" s="19">
        <v>49.114890000000003</v>
      </c>
      <c r="I12" s="19">
        <v>5500.35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52" x14ac:dyDescent="0.25">
      <c r="A13" s="18" t="s">
        <v>13</v>
      </c>
      <c r="B13" s="19">
        <v>6471</v>
      </c>
      <c r="C13" s="19">
        <v>970.65</v>
      </c>
      <c r="D13" s="19">
        <v>5500.35</v>
      </c>
      <c r="E13" s="19">
        <v>42021.45</v>
      </c>
      <c r="F13" s="19">
        <v>5500.35</v>
      </c>
      <c r="G13" s="19">
        <v>1100.0700000000002</v>
      </c>
      <c r="H13" s="19">
        <v>49.114890000000003</v>
      </c>
      <c r="I13" s="19">
        <v>5500.35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52" x14ac:dyDescent="0.25">
      <c r="A14" s="18" t="s">
        <v>14</v>
      </c>
      <c r="B14" s="19">
        <v>6471</v>
      </c>
      <c r="C14" s="19">
        <v>970.65</v>
      </c>
      <c r="D14" s="19">
        <v>5500.35</v>
      </c>
      <c r="E14" s="19">
        <v>47521.799999999996</v>
      </c>
      <c r="F14" s="19">
        <v>5500.35</v>
      </c>
      <c r="G14" s="19">
        <v>1100.0700000000002</v>
      </c>
      <c r="H14" s="19">
        <v>49.114890000000003</v>
      </c>
      <c r="I14" s="19">
        <v>5500.35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52" x14ac:dyDescent="0.25">
      <c r="A15" s="18" t="s">
        <v>15</v>
      </c>
      <c r="B15" s="19">
        <v>6471</v>
      </c>
      <c r="C15" s="19">
        <v>970.65</v>
      </c>
      <c r="D15" s="19">
        <v>5500.35</v>
      </c>
      <c r="E15" s="19">
        <v>53022.149999999994</v>
      </c>
      <c r="F15" s="19">
        <v>5500.35</v>
      </c>
      <c r="G15" s="19">
        <v>1100.0700000000002</v>
      </c>
      <c r="H15" s="19">
        <v>49.114890000000003</v>
      </c>
      <c r="I15" s="19">
        <v>5500.35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52" x14ac:dyDescent="0.25">
      <c r="A16" s="18" t="s">
        <v>16</v>
      </c>
      <c r="B16" s="19">
        <v>6471</v>
      </c>
      <c r="C16" s="19">
        <v>970.65</v>
      </c>
      <c r="D16" s="19">
        <v>5500.35</v>
      </c>
      <c r="E16" s="19">
        <v>58522.499999999993</v>
      </c>
      <c r="F16" s="19">
        <v>5500.35</v>
      </c>
      <c r="G16" s="19">
        <v>1100.0700000000002</v>
      </c>
      <c r="H16" s="19">
        <v>49.114890000000003</v>
      </c>
      <c r="I16" s="19">
        <v>5500.35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9.5" customHeight="1" x14ac:dyDescent="0.25">
      <c r="A17" s="20" t="s">
        <v>17</v>
      </c>
      <c r="B17" s="21">
        <v>68850</v>
      </c>
      <c r="C17" s="21">
        <v>10327.499999999998</v>
      </c>
      <c r="D17" s="21">
        <v>58522.499999999993</v>
      </c>
      <c r="E17" s="21">
        <v>58522.499999999993</v>
      </c>
      <c r="F17" s="21">
        <v>58522.499999999993</v>
      </c>
      <c r="G17" s="21">
        <v>10104.502499999999</v>
      </c>
      <c r="H17" s="21">
        <v>522.57150000000001</v>
      </c>
      <c r="I17" s="21">
        <v>58522.499999999993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x14ac:dyDescent="0.25"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x14ac:dyDescent="0.25"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5"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x14ac:dyDescent="0.25"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x14ac:dyDescent="0.25"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x14ac:dyDescent="0.25"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x14ac:dyDescent="0.25"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x14ac:dyDescent="0.25"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x14ac:dyDescent="0.25"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x14ac:dyDescent="0.25"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x14ac:dyDescent="0.25"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x14ac:dyDescent="0.25"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x14ac:dyDescent="0.25"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x14ac:dyDescent="0.25"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x14ac:dyDescent="0.25"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1:40" x14ac:dyDescent="0.25"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1:40" x14ac:dyDescent="0.25"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1:40" x14ac:dyDescent="0.25"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1:40" x14ac:dyDescent="0.25"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1:40" x14ac:dyDescent="0.25"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1:40" x14ac:dyDescent="0.25"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1:40" x14ac:dyDescent="0.25"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1:40" x14ac:dyDescent="0.25"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1:40" x14ac:dyDescent="0.25"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1:40" x14ac:dyDescent="0.25"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1:40" x14ac:dyDescent="0.25"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1:40" x14ac:dyDescent="0.25"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1:40" x14ac:dyDescent="0.25"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1:40" x14ac:dyDescent="0.25"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1:40" x14ac:dyDescent="0.25"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1:40" x14ac:dyDescent="0.25"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1:40" x14ac:dyDescent="0.25"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1:40" x14ac:dyDescent="0.25"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1:40" x14ac:dyDescent="0.25"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1:40" x14ac:dyDescent="0.25"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1:40" x14ac:dyDescent="0.25"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1:40" x14ac:dyDescent="0.25"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1:40" x14ac:dyDescent="0.25"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1:40" x14ac:dyDescent="0.25"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1:40" x14ac:dyDescent="0.25"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1:40" x14ac:dyDescent="0.25"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1:40" x14ac:dyDescent="0.25"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1:40" x14ac:dyDescent="0.25"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1:40" x14ac:dyDescent="0.25"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1:40" x14ac:dyDescent="0.25"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1:40" x14ac:dyDescent="0.25"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1:40" x14ac:dyDescent="0.25"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1:40" x14ac:dyDescent="0.25"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1:40" x14ac:dyDescent="0.25"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1:40" x14ac:dyDescent="0.25"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1:40" x14ac:dyDescent="0.25"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1:40" x14ac:dyDescent="0.25"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1:40" x14ac:dyDescent="0.25"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1:40" x14ac:dyDescent="0.25"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1:40" x14ac:dyDescent="0.25"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1:40" x14ac:dyDescent="0.25"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1:40" x14ac:dyDescent="0.25"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1:40" x14ac:dyDescent="0.25"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1:40" x14ac:dyDescent="0.25"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1:40" x14ac:dyDescent="0.25"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1:40" x14ac:dyDescent="0.25"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1:40" x14ac:dyDescent="0.25"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1:40" x14ac:dyDescent="0.25"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1:40" x14ac:dyDescent="0.25"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1:40" x14ac:dyDescent="0.25"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1:40" x14ac:dyDescent="0.25"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1:40" x14ac:dyDescent="0.25"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1:40" x14ac:dyDescent="0.25"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1:40" x14ac:dyDescent="0.25"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1:40" x14ac:dyDescent="0.25"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1:40" x14ac:dyDescent="0.25"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1:40" x14ac:dyDescent="0.25"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1:40" x14ac:dyDescent="0.25"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1:40" x14ac:dyDescent="0.25"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1:40" x14ac:dyDescent="0.25"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1:40" x14ac:dyDescent="0.25"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1:40" x14ac:dyDescent="0.25"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1:40" x14ac:dyDescent="0.25"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1:40" x14ac:dyDescent="0.25"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1:40" x14ac:dyDescent="0.25"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1:40" x14ac:dyDescent="0.25"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1:40" x14ac:dyDescent="0.25"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1:40" x14ac:dyDescent="0.25"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1:40" x14ac:dyDescent="0.25"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1:40" x14ac:dyDescent="0.25"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1:40" x14ac:dyDescent="0.25"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1:40" x14ac:dyDescent="0.25"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1:40" x14ac:dyDescent="0.25"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1:40" x14ac:dyDescent="0.25"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1:40" x14ac:dyDescent="0.25"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1:40" x14ac:dyDescent="0.25"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1:40" x14ac:dyDescent="0.25"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1:40" x14ac:dyDescent="0.25"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1:40" x14ac:dyDescent="0.25"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1:40" x14ac:dyDescent="0.25"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1:40" x14ac:dyDescent="0.25"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1:40" x14ac:dyDescent="0.25"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1:40" x14ac:dyDescent="0.25"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1:40" x14ac:dyDescent="0.25"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1:40" x14ac:dyDescent="0.25"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1:40" x14ac:dyDescent="0.25"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1:40" x14ac:dyDescent="0.25"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1:40" x14ac:dyDescent="0.25"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1:40" x14ac:dyDescent="0.25"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1:40" x14ac:dyDescent="0.25"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1:40" x14ac:dyDescent="0.25"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1:40" x14ac:dyDescent="0.25"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1:40" x14ac:dyDescent="0.25"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1:40" x14ac:dyDescent="0.25"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1:40" x14ac:dyDescent="0.25"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1:40" x14ac:dyDescent="0.25"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1:40" x14ac:dyDescent="0.25"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1:40" x14ac:dyDescent="0.25"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1:40" x14ac:dyDescent="0.25"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1:40" x14ac:dyDescent="0.25"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1:40" x14ac:dyDescent="0.25"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1:40" x14ac:dyDescent="0.25"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1:40" x14ac:dyDescent="0.25"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1:40" x14ac:dyDescent="0.25"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1:40" x14ac:dyDescent="0.25"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1:40" x14ac:dyDescent="0.25"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1:40" x14ac:dyDescent="0.25"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1:40" x14ac:dyDescent="0.25"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1:40" x14ac:dyDescent="0.25"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1:40" x14ac:dyDescent="0.25"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1:40" x14ac:dyDescent="0.25"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1:40" x14ac:dyDescent="0.25"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1:40" x14ac:dyDescent="0.25"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1:40" x14ac:dyDescent="0.25"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1:40" x14ac:dyDescent="0.25"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1:40" x14ac:dyDescent="0.25"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1:40" x14ac:dyDescent="0.25"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1:40" x14ac:dyDescent="0.25"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1:40" x14ac:dyDescent="0.25"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1:40" x14ac:dyDescent="0.25"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1:40" x14ac:dyDescent="0.25"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1:40" x14ac:dyDescent="0.25"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1:40" x14ac:dyDescent="0.25"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1:40" x14ac:dyDescent="0.25"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1:40" x14ac:dyDescent="0.25"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1:40" x14ac:dyDescent="0.25"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1:40" x14ac:dyDescent="0.25"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1:40" x14ac:dyDescent="0.25"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1:40" x14ac:dyDescent="0.25"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1:40" x14ac:dyDescent="0.25"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1:40" x14ac:dyDescent="0.25"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1:40" x14ac:dyDescent="0.25"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1:40" x14ac:dyDescent="0.25"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1:40" x14ac:dyDescent="0.25"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1:40" x14ac:dyDescent="0.25"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1:40" x14ac:dyDescent="0.25"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1:40" x14ac:dyDescent="0.25"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1:40" x14ac:dyDescent="0.25"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1:40" x14ac:dyDescent="0.25"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1:40" x14ac:dyDescent="0.25"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1:40" x14ac:dyDescent="0.25"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1:40" x14ac:dyDescent="0.25"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1:40" x14ac:dyDescent="0.25"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1:40" x14ac:dyDescent="0.25"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1:40" x14ac:dyDescent="0.25"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1:40" x14ac:dyDescent="0.25"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1:40" x14ac:dyDescent="0.25"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1:40" x14ac:dyDescent="0.25"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1:40" x14ac:dyDescent="0.25"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1:40" x14ac:dyDescent="0.25"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1:40" x14ac:dyDescent="0.25"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1:40" x14ac:dyDescent="0.25"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1:40" x14ac:dyDescent="0.25"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1:40" x14ac:dyDescent="0.25"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1:40" x14ac:dyDescent="0.25"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1:40" x14ac:dyDescent="0.25"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1:40" x14ac:dyDescent="0.25"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1:40" x14ac:dyDescent="0.25"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1:40" x14ac:dyDescent="0.25"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1:40" x14ac:dyDescent="0.25"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1:40" x14ac:dyDescent="0.25"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1:40" x14ac:dyDescent="0.25"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1:40" x14ac:dyDescent="0.25"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1:40" x14ac:dyDescent="0.25"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1:40" x14ac:dyDescent="0.25"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1:40" x14ac:dyDescent="0.25"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1:40" x14ac:dyDescent="0.25"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1:40" x14ac:dyDescent="0.25"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1:40" x14ac:dyDescent="0.25"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1:40" x14ac:dyDescent="0.25"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1:40" x14ac:dyDescent="0.25"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1:40" x14ac:dyDescent="0.25"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1:40" x14ac:dyDescent="0.25"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1:40" x14ac:dyDescent="0.25"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1:40" x14ac:dyDescent="0.25"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1:40" x14ac:dyDescent="0.25"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1:40" x14ac:dyDescent="0.25"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1:40" x14ac:dyDescent="0.25"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1:40" x14ac:dyDescent="0.25"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1:40" x14ac:dyDescent="0.25"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1:40" x14ac:dyDescent="0.25"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1:40" x14ac:dyDescent="0.25"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1:40" x14ac:dyDescent="0.25"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1:40" x14ac:dyDescent="0.25"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1:40" x14ac:dyDescent="0.25"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1:40" x14ac:dyDescent="0.25"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1:40" x14ac:dyDescent="0.25"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1:40" x14ac:dyDescent="0.25"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1:40" x14ac:dyDescent="0.25"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1:40" x14ac:dyDescent="0.25"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1:40" x14ac:dyDescent="0.25"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1:40" x14ac:dyDescent="0.25"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1:40" x14ac:dyDescent="0.25"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1:40" x14ac:dyDescent="0.25"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1:40" x14ac:dyDescent="0.25"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1:40" x14ac:dyDescent="0.25"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1:40" x14ac:dyDescent="0.25"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1:40" x14ac:dyDescent="0.25"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1:40" x14ac:dyDescent="0.25"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1:40" x14ac:dyDescent="0.25"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1:40" x14ac:dyDescent="0.25"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1:40" x14ac:dyDescent="0.25"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1:40" x14ac:dyDescent="0.25"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1:40" x14ac:dyDescent="0.25"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1:40" x14ac:dyDescent="0.25"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1:40" x14ac:dyDescent="0.25"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1:40" x14ac:dyDescent="0.25"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1:40" x14ac:dyDescent="0.25"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1:40" x14ac:dyDescent="0.25"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1:40" x14ac:dyDescent="0.25"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1:40" x14ac:dyDescent="0.25"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1:40" x14ac:dyDescent="0.25"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1:40" x14ac:dyDescent="0.25"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1:40" x14ac:dyDescent="0.25"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1:40" x14ac:dyDescent="0.25"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1:40" x14ac:dyDescent="0.25"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1:40" x14ac:dyDescent="0.25"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1:40" x14ac:dyDescent="0.25"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1:40" x14ac:dyDescent="0.25"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1:40" x14ac:dyDescent="0.25"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1:40" x14ac:dyDescent="0.25"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1:40" x14ac:dyDescent="0.25"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1:40" x14ac:dyDescent="0.25"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1:40" x14ac:dyDescent="0.25"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1:40" x14ac:dyDescent="0.25"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1:40" x14ac:dyDescent="0.25"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1:40" x14ac:dyDescent="0.25"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1:40" x14ac:dyDescent="0.25"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1:40" x14ac:dyDescent="0.25"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1:40" x14ac:dyDescent="0.25"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1:40" x14ac:dyDescent="0.25"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1:40" x14ac:dyDescent="0.25"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1:40" x14ac:dyDescent="0.25"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1:40" x14ac:dyDescent="0.25"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1:40" x14ac:dyDescent="0.25"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1:40" x14ac:dyDescent="0.25"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1:40" x14ac:dyDescent="0.25"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1:40" x14ac:dyDescent="0.25"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1:40" x14ac:dyDescent="0.25"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1:40" x14ac:dyDescent="0.25"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1:40" x14ac:dyDescent="0.25"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1:40" x14ac:dyDescent="0.25"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1:40" x14ac:dyDescent="0.25"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1:40" x14ac:dyDescent="0.25"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1:40" x14ac:dyDescent="0.25"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1:40" x14ac:dyDescent="0.25"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1:40" x14ac:dyDescent="0.25"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1:40" x14ac:dyDescent="0.25"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1:40" x14ac:dyDescent="0.25"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1:40" x14ac:dyDescent="0.25"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1:40" x14ac:dyDescent="0.25"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1:40" x14ac:dyDescent="0.25"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1:40" x14ac:dyDescent="0.25"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1:40" x14ac:dyDescent="0.25"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1:40" x14ac:dyDescent="0.25"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1:40" x14ac:dyDescent="0.25"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1:40" x14ac:dyDescent="0.25"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1:40" x14ac:dyDescent="0.25"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1:40" x14ac:dyDescent="0.25"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1:40" x14ac:dyDescent="0.25"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1:40" x14ac:dyDescent="0.25"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1:40" x14ac:dyDescent="0.25"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1:40" x14ac:dyDescent="0.25"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1:40" x14ac:dyDescent="0.25"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1:40" x14ac:dyDescent="0.25"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1:40" x14ac:dyDescent="0.25"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1:40" x14ac:dyDescent="0.25"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1:40" x14ac:dyDescent="0.25"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1:40" x14ac:dyDescent="0.25"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1:40" x14ac:dyDescent="0.25"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1:40" x14ac:dyDescent="0.25"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1:40" x14ac:dyDescent="0.25"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1:40" x14ac:dyDescent="0.25"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1:40" x14ac:dyDescent="0.25"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1:40" x14ac:dyDescent="0.25"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1:40" x14ac:dyDescent="0.25"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1:40" x14ac:dyDescent="0.25"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1:40" x14ac:dyDescent="0.25"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1:40" x14ac:dyDescent="0.25"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1:40" x14ac:dyDescent="0.25"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1:40" x14ac:dyDescent="0.25"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1:40" x14ac:dyDescent="0.25"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1:40" x14ac:dyDescent="0.25"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1:40" x14ac:dyDescent="0.25"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1:40" x14ac:dyDescent="0.25"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1:40" x14ac:dyDescent="0.25"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1:40" x14ac:dyDescent="0.25"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1:40" x14ac:dyDescent="0.25"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1:40" x14ac:dyDescent="0.25"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1:40" x14ac:dyDescent="0.25"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1:40" x14ac:dyDescent="0.25"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1:40" x14ac:dyDescent="0.25"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1:40" x14ac:dyDescent="0.25"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1:40" x14ac:dyDescent="0.25"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1:40" x14ac:dyDescent="0.25"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1:40" x14ac:dyDescent="0.25"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1:40" x14ac:dyDescent="0.25"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1:40" x14ac:dyDescent="0.25"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1:40" x14ac:dyDescent="0.25"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1:40" x14ac:dyDescent="0.25"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1:40" x14ac:dyDescent="0.25"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1:40" x14ac:dyDescent="0.25"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1:40" x14ac:dyDescent="0.25"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1:40" x14ac:dyDescent="0.25"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1:40" x14ac:dyDescent="0.25"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1:40" x14ac:dyDescent="0.25"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1:40" x14ac:dyDescent="0.25"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1:40" x14ac:dyDescent="0.25"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1:40" x14ac:dyDescent="0.25"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1:40" x14ac:dyDescent="0.25"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1:40" x14ac:dyDescent="0.25"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1:40" x14ac:dyDescent="0.25"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1:40" x14ac:dyDescent="0.25"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1:40" x14ac:dyDescent="0.25"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1:40" x14ac:dyDescent="0.25"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1:40" x14ac:dyDescent="0.25"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1:40" x14ac:dyDescent="0.25"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1:40" x14ac:dyDescent="0.25"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1:40" x14ac:dyDescent="0.25"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1:40" x14ac:dyDescent="0.25"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1:40" x14ac:dyDescent="0.25"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1:40" x14ac:dyDescent="0.25"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1:40" x14ac:dyDescent="0.25"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1:40" x14ac:dyDescent="0.25"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1:40" x14ac:dyDescent="0.25"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1:40" x14ac:dyDescent="0.25"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1:40" x14ac:dyDescent="0.25"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1:40" x14ac:dyDescent="0.25"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1:40" x14ac:dyDescent="0.25"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1:40" x14ac:dyDescent="0.25"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1:40" x14ac:dyDescent="0.25"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1:40" x14ac:dyDescent="0.25"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1:40" x14ac:dyDescent="0.25"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1:40" x14ac:dyDescent="0.25"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1:40" x14ac:dyDescent="0.25"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1:40" x14ac:dyDescent="0.25"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1:40" x14ac:dyDescent="0.25"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1:40" x14ac:dyDescent="0.25"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1:40" x14ac:dyDescent="0.25"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1:40" x14ac:dyDescent="0.25"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1:40" x14ac:dyDescent="0.25"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1:40" x14ac:dyDescent="0.25"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1:40" x14ac:dyDescent="0.25"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1:40" x14ac:dyDescent="0.25"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1:40" x14ac:dyDescent="0.25"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1:40" x14ac:dyDescent="0.25"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1:40" x14ac:dyDescent="0.25"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1:40" x14ac:dyDescent="0.25"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1:40" x14ac:dyDescent="0.25"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1:40" x14ac:dyDescent="0.25"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1:40" x14ac:dyDescent="0.25"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1:40" x14ac:dyDescent="0.25"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1:40" x14ac:dyDescent="0.25"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1:40" x14ac:dyDescent="0.25"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1:40" x14ac:dyDescent="0.25"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1:40" x14ac:dyDescent="0.25"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1:40" x14ac:dyDescent="0.25"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1:40" x14ac:dyDescent="0.25"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1:40" x14ac:dyDescent="0.25"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1:40" x14ac:dyDescent="0.25"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1:40" x14ac:dyDescent="0.25"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1:40" x14ac:dyDescent="0.25"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1:40" x14ac:dyDescent="0.25"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1:40" x14ac:dyDescent="0.25"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1:40" x14ac:dyDescent="0.25"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1:40" x14ac:dyDescent="0.25"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1:40" x14ac:dyDescent="0.25"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1:40" x14ac:dyDescent="0.25"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1:40" x14ac:dyDescent="0.25"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1:40" x14ac:dyDescent="0.25"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1:40" x14ac:dyDescent="0.25"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1:40" x14ac:dyDescent="0.25"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1:40" x14ac:dyDescent="0.25"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1:40" x14ac:dyDescent="0.25"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1:40" x14ac:dyDescent="0.25"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1:40" x14ac:dyDescent="0.25"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1:40" x14ac:dyDescent="0.25"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1:40" x14ac:dyDescent="0.25"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1:40" x14ac:dyDescent="0.25"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1:40" x14ac:dyDescent="0.25"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1:40" x14ac:dyDescent="0.25"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1:40" x14ac:dyDescent="0.25"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1:40" x14ac:dyDescent="0.25"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1:40" x14ac:dyDescent="0.25"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1:40" x14ac:dyDescent="0.25"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1:40" x14ac:dyDescent="0.25"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1:40" x14ac:dyDescent="0.25"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1:40" x14ac:dyDescent="0.25"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1:40" x14ac:dyDescent="0.25"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1:40" x14ac:dyDescent="0.25"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1:40" x14ac:dyDescent="0.25"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1:40" x14ac:dyDescent="0.25"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1:40" x14ac:dyDescent="0.25"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1:40" x14ac:dyDescent="0.25"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1:40" x14ac:dyDescent="0.25"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1:40" x14ac:dyDescent="0.25"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1:40" x14ac:dyDescent="0.25"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1:40" x14ac:dyDescent="0.25"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1:40" x14ac:dyDescent="0.25"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1:40" x14ac:dyDescent="0.25"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1:40" x14ac:dyDescent="0.25"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1:40" x14ac:dyDescent="0.25"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1:40" x14ac:dyDescent="0.25"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1:40" x14ac:dyDescent="0.25"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1:40" x14ac:dyDescent="0.25"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1:40" x14ac:dyDescent="0.25"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1:40" x14ac:dyDescent="0.25"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1:40" x14ac:dyDescent="0.25"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1:40" x14ac:dyDescent="0.25"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1:40" x14ac:dyDescent="0.25"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1:40" x14ac:dyDescent="0.25"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1:40" x14ac:dyDescent="0.25"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1:40" x14ac:dyDescent="0.25"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1:40" x14ac:dyDescent="0.25"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1:40" x14ac:dyDescent="0.25"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1:40" x14ac:dyDescent="0.25"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1:40" x14ac:dyDescent="0.25"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1:40" x14ac:dyDescent="0.25"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1:40" x14ac:dyDescent="0.25"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1:40" x14ac:dyDescent="0.25"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1:40" x14ac:dyDescent="0.25"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1:40" x14ac:dyDescent="0.25"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1:40" x14ac:dyDescent="0.25"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1:40" x14ac:dyDescent="0.25"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1:40" x14ac:dyDescent="0.25"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1:40" x14ac:dyDescent="0.25"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1:40" x14ac:dyDescent="0.25"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1:40" x14ac:dyDescent="0.25"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1:40" x14ac:dyDescent="0.25"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1:40" x14ac:dyDescent="0.25"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1:40" x14ac:dyDescent="0.25"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1:40" x14ac:dyDescent="0.25"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1:40" x14ac:dyDescent="0.25"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1:40" x14ac:dyDescent="0.25"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1:40" x14ac:dyDescent="0.25"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1:40" x14ac:dyDescent="0.25"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1:40" x14ac:dyDescent="0.25"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1:40" x14ac:dyDescent="0.25"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1:40" x14ac:dyDescent="0.25"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1:40" x14ac:dyDescent="0.25"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1:40" x14ac:dyDescent="0.25"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1:40" x14ac:dyDescent="0.25"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1:40" x14ac:dyDescent="0.25"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1:40" x14ac:dyDescent="0.25"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1:40" x14ac:dyDescent="0.25"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1:40" x14ac:dyDescent="0.25"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1:40" x14ac:dyDescent="0.25"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1:40" x14ac:dyDescent="0.25"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1:40" x14ac:dyDescent="0.25"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1:40" x14ac:dyDescent="0.25"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1:40" x14ac:dyDescent="0.25"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1:40" x14ac:dyDescent="0.25"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1:40" x14ac:dyDescent="0.25"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1:40" x14ac:dyDescent="0.25"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1:40" x14ac:dyDescent="0.25"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1:40" x14ac:dyDescent="0.25"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1:40" x14ac:dyDescent="0.25"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1:40" x14ac:dyDescent="0.25"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1:40" x14ac:dyDescent="0.25"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1:40" x14ac:dyDescent="0.25"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1:40" x14ac:dyDescent="0.25"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1:40" x14ac:dyDescent="0.25"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1:40" x14ac:dyDescent="0.25"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1:40" x14ac:dyDescent="0.25"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1:40" x14ac:dyDescent="0.25"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1:40" x14ac:dyDescent="0.25"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1:40" x14ac:dyDescent="0.25"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1:40" x14ac:dyDescent="0.25"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1:40" x14ac:dyDescent="0.25"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1:40" x14ac:dyDescent="0.25"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1:40" x14ac:dyDescent="0.25"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1:40" x14ac:dyDescent="0.25"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1:40" x14ac:dyDescent="0.25"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1:40" x14ac:dyDescent="0.25"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1:40" x14ac:dyDescent="0.25"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1:40" x14ac:dyDescent="0.25"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1:40" x14ac:dyDescent="0.25"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1:40" x14ac:dyDescent="0.25"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1:40" x14ac:dyDescent="0.25"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1:40" x14ac:dyDescent="0.25"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1:40" x14ac:dyDescent="0.25"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1:40" x14ac:dyDescent="0.25"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1:40" x14ac:dyDescent="0.25"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1:40" x14ac:dyDescent="0.25"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1:40" x14ac:dyDescent="0.25"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1:40" x14ac:dyDescent="0.25"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1:40" x14ac:dyDescent="0.25"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1:40" x14ac:dyDescent="0.25"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1:40" x14ac:dyDescent="0.25"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1:40" x14ac:dyDescent="0.25"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1:40" x14ac:dyDescent="0.25"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1:40" x14ac:dyDescent="0.25"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1:40" x14ac:dyDescent="0.25"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1:40" x14ac:dyDescent="0.25"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1:40" x14ac:dyDescent="0.25"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1:40" x14ac:dyDescent="0.25"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1:40" x14ac:dyDescent="0.25"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1:40" x14ac:dyDescent="0.25"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1:40" x14ac:dyDescent="0.25"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1:40" x14ac:dyDescent="0.25"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1:40" x14ac:dyDescent="0.25"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1:40" x14ac:dyDescent="0.25"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1:40" x14ac:dyDescent="0.25"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1:40" x14ac:dyDescent="0.25"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1:40" x14ac:dyDescent="0.25"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1:40" x14ac:dyDescent="0.25"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1:40" x14ac:dyDescent="0.25"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1:40" x14ac:dyDescent="0.25"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1:40" x14ac:dyDescent="0.25"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1:40" x14ac:dyDescent="0.25"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1:40" x14ac:dyDescent="0.25"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1:40" x14ac:dyDescent="0.25"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1:40" x14ac:dyDescent="0.25"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1:40" x14ac:dyDescent="0.25"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1:40" x14ac:dyDescent="0.25"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1:40" x14ac:dyDescent="0.25"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1:40" x14ac:dyDescent="0.25"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1:40" x14ac:dyDescent="0.25"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550"/>
  <sheetViews>
    <sheetView topLeftCell="A2" zoomScale="110" zoomScaleNormal="110" workbookViewId="0">
      <selection sqref="A1:I1"/>
    </sheetView>
  </sheetViews>
  <sheetFormatPr defaultRowHeight="15" x14ac:dyDescent="0.25"/>
  <cols>
    <col min="2" max="2" width="11.42578125" customWidth="1"/>
    <col min="3" max="3" width="14.140625" customWidth="1"/>
    <col min="4" max="4" width="12.42578125" customWidth="1"/>
    <col min="5" max="5" width="13" customWidth="1"/>
    <col min="6" max="6" width="14.42578125" customWidth="1"/>
    <col min="7" max="7" width="16.28515625" customWidth="1"/>
    <col min="8" max="8" width="17.28515625" customWidth="1"/>
    <col min="9" max="9" width="16.140625" customWidth="1"/>
    <col min="10" max="10" width="9.140625" customWidth="1"/>
    <col min="11" max="43" width="9.140625" style="9"/>
    <col min="44" max="45" width="9.140625" style="7"/>
  </cols>
  <sheetData>
    <row r="1" spans="1:52" ht="17.45" customHeight="1" x14ac:dyDescent="0.25">
      <c r="A1" s="26" t="s">
        <v>44</v>
      </c>
      <c r="B1" s="26"/>
      <c r="C1" s="26"/>
      <c r="D1" s="26"/>
      <c r="E1" s="26"/>
      <c r="F1" s="26"/>
      <c r="G1" s="26"/>
      <c r="H1" s="26"/>
      <c r="I1" s="26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52" ht="30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34</v>
      </c>
      <c r="G2" s="17" t="s">
        <v>42</v>
      </c>
      <c r="H2" s="17" t="s">
        <v>43</v>
      </c>
      <c r="I2" s="16" t="s">
        <v>19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52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52" ht="45" x14ac:dyDescent="0.25">
      <c r="A4" s="23"/>
      <c r="B4" s="23" t="s">
        <v>21</v>
      </c>
      <c r="C4" s="24" t="s">
        <v>22</v>
      </c>
      <c r="D4" s="24" t="s">
        <v>23</v>
      </c>
      <c r="E4" s="24" t="s">
        <v>25</v>
      </c>
      <c r="F4" s="24" t="s">
        <v>26</v>
      </c>
      <c r="G4" s="24" t="s">
        <v>27</v>
      </c>
      <c r="H4" s="24" t="s">
        <v>37</v>
      </c>
      <c r="I4" s="24" t="s">
        <v>39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52" x14ac:dyDescent="0.25">
      <c r="A5" s="18" t="s">
        <v>5</v>
      </c>
      <c r="B5" s="19">
        <v>5004</v>
      </c>
      <c r="C5" s="19">
        <v>750.6</v>
      </c>
      <c r="D5" s="19">
        <v>4253.3999999999996</v>
      </c>
      <c r="E5" s="19">
        <v>4253.3999999999996</v>
      </c>
      <c r="F5" s="19">
        <v>4253.3999999999996</v>
      </c>
      <c r="G5" s="19">
        <v>0</v>
      </c>
      <c r="H5" s="19">
        <v>0</v>
      </c>
      <c r="I5" s="19">
        <v>4253.3999999999996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52" x14ac:dyDescent="0.25">
      <c r="A6" s="18" t="s">
        <v>6</v>
      </c>
      <c r="B6" s="19">
        <v>5004</v>
      </c>
      <c r="C6" s="19">
        <v>750.6</v>
      </c>
      <c r="D6" s="19">
        <v>4253.3999999999996</v>
      </c>
      <c r="E6" s="19">
        <v>8506.7999999999993</v>
      </c>
      <c r="F6" s="19">
        <v>4253.3999999999996</v>
      </c>
      <c r="G6" s="19">
        <v>0</v>
      </c>
      <c r="H6" s="19">
        <v>0</v>
      </c>
      <c r="I6" s="19">
        <v>4253.3999999999996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52" x14ac:dyDescent="0.25">
      <c r="A7" s="18" t="s">
        <v>7</v>
      </c>
      <c r="B7" s="19">
        <v>5004</v>
      </c>
      <c r="C7" s="19">
        <v>750.6</v>
      </c>
      <c r="D7" s="19">
        <v>4253.3999999999996</v>
      </c>
      <c r="E7" s="19">
        <v>12760.199999999999</v>
      </c>
      <c r="F7" s="19">
        <v>4253.3999999999996</v>
      </c>
      <c r="G7" s="19">
        <v>0</v>
      </c>
      <c r="H7" s="19">
        <v>0</v>
      </c>
      <c r="I7" s="19">
        <v>4253.3999999999996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52" x14ac:dyDescent="0.25">
      <c r="A8" s="18" t="s">
        <v>8</v>
      </c>
      <c r="B8" s="19">
        <v>5004</v>
      </c>
      <c r="C8" s="19">
        <v>750.6</v>
      </c>
      <c r="D8" s="19">
        <v>4253.3999999999996</v>
      </c>
      <c r="E8" s="19">
        <v>17013.599999999999</v>
      </c>
      <c r="F8" s="19">
        <v>4253.3999999999996</v>
      </c>
      <c r="G8" s="19">
        <v>0</v>
      </c>
      <c r="H8" s="19">
        <v>0</v>
      </c>
      <c r="I8" s="19">
        <v>4253.3999999999996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T8" s="8"/>
      <c r="AU8" s="8"/>
      <c r="AV8" s="8"/>
      <c r="AW8" s="8"/>
      <c r="AX8" s="8"/>
      <c r="AY8" s="8"/>
      <c r="AZ8" s="8"/>
    </row>
    <row r="9" spans="1:52" x14ac:dyDescent="0.25">
      <c r="A9" s="18" t="s">
        <v>9</v>
      </c>
      <c r="B9" s="19">
        <v>5004</v>
      </c>
      <c r="C9" s="19">
        <v>750.6</v>
      </c>
      <c r="D9" s="19">
        <v>4253.3999999999996</v>
      </c>
      <c r="E9" s="19">
        <v>21267</v>
      </c>
      <c r="F9" s="19">
        <v>4253.3999999999996</v>
      </c>
      <c r="G9" s="19">
        <v>0</v>
      </c>
      <c r="H9" s="19">
        <v>0</v>
      </c>
      <c r="I9" s="19">
        <v>4253.3999999999996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T9" s="8"/>
      <c r="AU9" s="8"/>
      <c r="AV9" s="8"/>
      <c r="AW9" s="8"/>
      <c r="AX9" s="8"/>
      <c r="AY9" s="8"/>
      <c r="AZ9" s="8"/>
    </row>
    <row r="10" spans="1:52" x14ac:dyDescent="0.25">
      <c r="A10" s="18" t="s">
        <v>10</v>
      </c>
      <c r="B10" s="19">
        <v>5004</v>
      </c>
      <c r="C10" s="19">
        <v>750.6</v>
      </c>
      <c r="D10" s="19">
        <v>4253.3999999999996</v>
      </c>
      <c r="E10" s="19">
        <v>25520.400000000001</v>
      </c>
      <c r="F10" s="19">
        <v>4253.3999999999996</v>
      </c>
      <c r="G10" s="19">
        <v>0</v>
      </c>
      <c r="H10" s="19">
        <v>0</v>
      </c>
      <c r="I10" s="19">
        <v>4253.3999999999996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T10" s="8"/>
      <c r="AU10" s="8"/>
      <c r="AV10" s="8"/>
      <c r="AW10" s="8"/>
      <c r="AX10" s="8"/>
      <c r="AY10" s="8"/>
      <c r="AZ10" s="8"/>
    </row>
    <row r="11" spans="1:52" s="2" customFormat="1" x14ac:dyDescent="0.25">
      <c r="A11" s="18" t="s">
        <v>11</v>
      </c>
      <c r="B11" s="19">
        <v>6471</v>
      </c>
      <c r="C11" s="19">
        <v>970.65</v>
      </c>
      <c r="D11" s="19">
        <v>5500.35</v>
      </c>
      <c r="E11" s="19">
        <v>31020.75</v>
      </c>
      <c r="F11" s="19">
        <v>5500.35</v>
      </c>
      <c r="G11" s="19">
        <v>0</v>
      </c>
      <c r="H11" s="19">
        <v>0</v>
      </c>
      <c r="I11" s="19">
        <v>5500.35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 s="9"/>
      <c r="AP11" s="9"/>
      <c r="AQ11" s="9"/>
      <c r="AR11" s="7"/>
      <c r="AS11" s="7"/>
      <c r="AT11" s="8"/>
      <c r="AU11" s="8"/>
      <c r="AV11" s="8"/>
      <c r="AW11" s="8"/>
      <c r="AX11" s="8"/>
      <c r="AY11" s="8"/>
      <c r="AZ11" s="8"/>
    </row>
    <row r="12" spans="1:52" x14ac:dyDescent="0.25">
      <c r="A12" s="18" t="s">
        <v>12</v>
      </c>
      <c r="B12" s="19">
        <v>6471</v>
      </c>
      <c r="C12" s="19">
        <v>970.65</v>
      </c>
      <c r="D12" s="19">
        <v>5500.35</v>
      </c>
      <c r="E12" s="19">
        <v>36521.1</v>
      </c>
      <c r="F12" s="19">
        <v>5500.35</v>
      </c>
      <c r="G12" s="19">
        <v>0</v>
      </c>
      <c r="H12" s="19">
        <v>0</v>
      </c>
      <c r="I12" s="19">
        <v>5500.35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52" x14ac:dyDescent="0.25">
      <c r="A13" s="18" t="s">
        <v>13</v>
      </c>
      <c r="B13" s="19">
        <v>6471</v>
      </c>
      <c r="C13" s="19">
        <v>970.65</v>
      </c>
      <c r="D13" s="19">
        <v>5500.35</v>
      </c>
      <c r="E13" s="19">
        <v>42021.45</v>
      </c>
      <c r="F13" s="19">
        <v>5500.35</v>
      </c>
      <c r="G13" s="19">
        <v>0</v>
      </c>
      <c r="H13" s="19">
        <v>0</v>
      </c>
      <c r="I13" s="19">
        <v>5500.35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52" x14ac:dyDescent="0.25">
      <c r="A14" s="18" t="s">
        <v>14</v>
      </c>
      <c r="B14" s="19">
        <v>6471</v>
      </c>
      <c r="C14" s="19">
        <v>970.65</v>
      </c>
      <c r="D14" s="19">
        <v>5500.35</v>
      </c>
      <c r="E14" s="19">
        <v>47521.799999999996</v>
      </c>
      <c r="F14" s="19">
        <v>5500.35</v>
      </c>
      <c r="G14" s="19">
        <v>0</v>
      </c>
      <c r="H14" s="19">
        <v>0</v>
      </c>
      <c r="I14" s="19">
        <v>5500.35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52" x14ac:dyDescent="0.25">
      <c r="A15" s="18" t="s">
        <v>15</v>
      </c>
      <c r="B15" s="19">
        <v>6471</v>
      </c>
      <c r="C15" s="19">
        <v>970.65</v>
      </c>
      <c r="D15" s="19">
        <v>5500.35</v>
      </c>
      <c r="E15" s="19">
        <v>53022.149999999994</v>
      </c>
      <c r="F15" s="19">
        <v>5500.35</v>
      </c>
      <c r="G15" s="19">
        <v>0</v>
      </c>
      <c r="H15" s="19">
        <v>0</v>
      </c>
      <c r="I15" s="19">
        <v>5500.35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52" x14ac:dyDescent="0.25">
      <c r="A16" s="18" t="s">
        <v>16</v>
      </c>
      <c r="B16" s="19">
        <v>6471</v>
      </c>
      <c r="C16" s="19">
        <v>970.65</v>
      </c>
      <c r="D16" s="19">
        <v>5500.35</v>
      </c>
      <c r="E16" s="19">
        <v>58522.499999999993</v>
      </c>
      <c r="F16" s="19">
        <v>5500.35</v>
      </c>
      <c r="G16" s="19">
        <v>0</v>
      </c>
      <c r="H16" s="19">
        <v>0</v>
      </c>
      <c r="I16" s="19">
        <v>5500.35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9.5" customHeight="1" x14ac:dyDescent="0.25">
      <c r="A17" s="20" t="s">
        <v>17</v>
      </c>
      <c r="B17" s="21">
        <f>SUM(B5:B16)</f>
        <v>68850</v>
      </c>
      <c r="C17" s="21">
        <f>SUM(C5:C16)</f>
        <v>10327.499999999998</v>
      </c>
      <c r="D17" s="21">
        <v>58522.499999999993</v>
      </c>
      <c r="E17" s="21">
        <v>58522.499999999993</v>
      </c>
      <c r="F17" s="21">
        <v>58522.499999999993</v>
      </c>
      <c r="G17" s="21">
        <f>SUM(G5:G16)</f>
        <v>0</v>
      </c>
      <c r="H17" s="21">
        <f>SUM(H5:H16)</f>
        <v>0</v>
      </c>
      <c r="I17" s="21">
        <f>SUM(I5:I16)</f>
        <v>58522.499999999993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x14ac:dyDescent="0.25"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x14ac:dyDescent="0.25"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5"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x14ac:dyDescent="0.25"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x14ac:dyDescent="0.25"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x14ac:dyDescent="0.25"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x14ac:dyDescent="0.25"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x14ac:dyDescent="0.25"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x14ac:dyDescent="0.25"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x14ac:dyDescent="0.25"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x14ac:dyDescent="0.25"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x14ac:dyDescent="0.25"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x14ac:dyDescent="0.25"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x14ac:dyDescent="0.25"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x14ac:dyDescent="0.25"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1:40" x14ac:dyDescent="0.25"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1:40" x14ac:dyDescent="0.25"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1:40" x14ac:dyDescent="0.25"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1:40" x14ac:dyDescent="0.25"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1:40" x14ac:dyDescent="0.25"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1:40" x14ac:dyDescent="0.25"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1:40" x14ac:dyDescent="0.25"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1:40" x14ac:dyDescent="0.25"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1:40" x14ac:dyDescent="0.25"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1:40" x14ac:dyDescent="0.25"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1:40" x14ac:dyDescent="0.25"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1:40" x14ac:dyDescent="0.25"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1:40" x14ac:dyDescent="0.25"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1:40" x14ac:dyDescent="0.25"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1:40" x14ac:dyDescent="0.25"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1:40" x14ac:dyDescent="0.25"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1:40" x14ac:dyDescent="0.25"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1:40" x14ac:dyDescent="0.25"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1:40" x14ac:dyDescent="0.25"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1:40" x14ac:dyDescent="0.25"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1:40" x14ac:dyDescent="0.25"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1:40" x14ac:dyDescent="0.25"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1:40" x14ac:dyDescent="0.25"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1:40" x14ac:dyDescent="0.25"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1:40" x14ac:dyDescent="0.25"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1:40" x14ac:dyDescent="0.25"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1:40" x14ac:dyDescent="0.25"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1:40" x14ac:dyDescent="0.25"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1:40" x14ac:dyDescent="0.25"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1:40" x14ac:dyDescent="0.25"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1:40" x14ac:dyDescent="0.25"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1:40" x14ac:dyDescent="0.25"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1:40" x14ac:dyDescent="0.25"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1:40" x14ac:dyDescent="0.25"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1:40" x14ac:dyDescent="0.25"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1:40" x14ac:dyDescent="0.25"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1:40" x14ac:dyDescent="0.25"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1:40" x14ac:dyDescent="0.25"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1:40" x14ac:dyDescent="0.25"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1:40" x14ac:dyDescent="0.25"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1:40" x14ac:dyDescent="0.25"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1:40" x14ac:dyDescent="0.25"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1:40" x14ac:dyDescent="0.25"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1:40" x14ac:dyDescent="0.25"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1:40" x14ac:dyDescent="0.25"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1:40" x14ac:dyDescent="0.25"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1:40" x14ac:dyDescent="0.25"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1:40" x14ac:dyDescent="0.25"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1:40" x14ac:dyDescent="0.25"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1:40" x14ac:dyDescent="0.25"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1:40" x14ac:dyDescent="0.25"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1:40" x14ac:dyDescent="0.25"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1:40" x14ac:dyDescent="0.25"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1:40" x14ac:dyDescent="0.25"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1:40" x14ac:dyDescent="0.25"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1:40" x14ac:dyDescent="0.25"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1:40" x14ac:dyDescent="0.25"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1:40" x14ac:dyDescent="0.25"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1:40" x14ac:dyDescent="0.25"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1:40" x14ac:dyDescent="0.25"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1:40" x14ac:dyDescent="0.25"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1:40" x14ac:dyDescent="0.25"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1:40" x14ac:dyDescent="0.25"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1:40" x14ac:dyDescent="0.25"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1:40" x14ac:dyDescent="0.25"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1:40" x14ac:dyDescent="0.25"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1:40" x14ac:dyDescent="0.25"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1:40" x14ac:dyDescent="0.25"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1:40" x14ac:dyDescent="0.25"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1:40" x14ac:dyDescent="0.25"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1:40" x14ac:dyDescent="0.25"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1:40" x14ac:dyDescent="0.25"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1:40" x14ac:dyDescent="0.25"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1:40" x14ac:dyDescent="0.25"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1:40" x14ac:dyDescent="0.25"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1:40" x14ac:dyDescent="0.25"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1:40" x14ac:dyDescent="0.25"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1:40" x14ac:dyDescent="0.25"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1:40" x14ac:dyDescent="0.25"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1:40" x14ac:dyDescent="0.25"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1:40" x14ac:dyDescent="0.25"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1:40" x14ac:dyDescent="0.25"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1:40" x14ac:dyDescent="0.25"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1:40" x14ac:dyDescent="0.25"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1:40" x14ac:dyDescent="0.25"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1:40" x14ac:dyDescent="0.25"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1:40" x14ac:dyDescent="0.25"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1:40" x14ac:dyDescent="0.25"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1:40" x14ac:dyDescent="0.25"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1:40" x14ac:dyDescent="0.25"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1:40" x14ac:dyDescent="0.25"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1:40" x14ac:dyDescent="0.25"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1:40" x14ac:dyDescent="0.25"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1:40" x14ac:dyDescent="0.25"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1:40" x14ac:dyDescent="0.25"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1:40" x14ac:dyDescent="0.25"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1:40" x14ac:dyDescent="0.25"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1:40" x14ac:dyDescent="0.25"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1:40" x14ac:dyDescent="0.25"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1:40" x14ac:dyDescent="0.25"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1:40" x14ac:dyDescent="0.25"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1:40" x14ac:dyDescent="0.25"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1:40" x14ac:dyDescent="0.25"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1:40" x14ac:dyDescent="0.25"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1:40" x14ac:dyDescent="0.25"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1:40" x14ac:dyDescent="0.25"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1:40" x14ac:dyDescent="0.25"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1:40" x14ac:dyDescent="0.25"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1:40" x14ac:dyDescent="0.25"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1:40" x14ac:dyDescent="0.25"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1:40" x14ac:dyDescent="0.25"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1:40" x14ac:dyDescent="0.25"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1:40" x14ac:dyDescent="0.25"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1:40" x14ac:dyDescent="0.25"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1:40" x14ac:dyDescent="0.25"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1:40" x14ac:dyDescent="0.25"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1:40" x14ac:dyDescent="0.25"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1:40" x14ac:dyDescent="0.25"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1:40" x14ac:dyDescent="0.25"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1:40" x14ac:dyDescent="0.25"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1:40" x14ac:dyDescent="0.25"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1:40" x14ac:dyDescent="0.25"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1:40" x14ac:dyDescent="0.25"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1:40" x14ac:dyDescent="0.25"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1:40" x14ac:dyDescent="0.25"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1:40" x14ac:dyDescent="0.25"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1:40" x14ac:dyDescent="0.25"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1:40" x14ac:dyDescent="0.25"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1:40" x14ac:dyDescent="0.25"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1:40" x14ac:dyDescent="0.25"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1:40" x14ac:dyDescent="0.25"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1:40" x14ac:dyDescent="0.25"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1:40" x14ac:dyDescent="0.25"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1:40" x14ac:dyDescent="0.25"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1:40" x14ac:dyDescent="0.25"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1:40" x14ac:dyDescent="0.25"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1:40" x14ac:dyDescent="0.25"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1:40" x14ac:dyDescent="0.25"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1:40" x14ac:dyDescent="0.25"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1:40" x14ac:dyDescent="0.25"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1:40" x14ac:dyDescent="0.25"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1:40" x14ac:dyDescent="0.25"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1:40" x14ac:dyDescent="0.25"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1:40" x14ac:dyDescent="0.25"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1:40" x14ac:dyDescent="0.25"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1:40" x14ac:dyDescent="0.25"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1:40" x14ac:dyDescent="0.25"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1:40" x14ac:dyDescent="0.25"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1:40" x14ac:dyDescent="0.25"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1:40" x14ac:dyDescent="0.25"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1:40" x14ac:dyDescent="0.25"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1:40" x14ac:dyDescent="0.25"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1:40" x14ac:dyDescent="0.25"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1:40" x14ac:dyDescent="0.25"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1:40" x14ac:dyDescent="0.25"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1:40" x14ac:dyDescent="0.25"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1:40" x14ac:dyDescent="0.25"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1:40" x14ac:dyDescent="0.25"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1:40" x14ac:dyDescent="0.25"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1:40" x14ac:dyDescent="0.25"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1:40" x14ac:dyDescent="0.25"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1:40" x14ac:dyDescent="0.25"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1:40" x14ac:dyDescent="0.25"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1:40" x14ac:dyDescent="0.25"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1:40" x14ac:dyDescent="0.25"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1:40" x14ac:dyDescent="0.25"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1:40" x14ac:dyDescent="0.25"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1:40" x14ac:dyDescent="0.25"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1:40" x14ac:dyDescent="0.25"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1:40" x14ac:dyDescent="0.25"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1:40" x14ac:dyDescent="0.25"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1:40" x14ac:dyDescent="0.25"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1:40" x14ac:dyDescent="0.25"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1:40" x14ac:dyDescent="0.25"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1:40" x14ac:dyDescent="0.25"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1:40" x14ac:dyDescent="0.25"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1:40" x14ac:dyDescent="0.25"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1:40" x14ac:dyDescent="0.25"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1:40" x14ac:dyDescent="0.25"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1:40" x14ac:dyDescent="0.25"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1:40" x14ac:dyDescent="0.25"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1:40" x14ac:dyDescent="0.25"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1:40" x14ac:dyDescent="0.25"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1:40" x14ac:dyDescent="0.25"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1:40" x14ac:dyDescent="0.25"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1:40" x14ac:dyDescent="0.25"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1:40" x14ac:dyDescent="0.25"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1:40" x14ac:dyDescent="0.25"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1:40" x14ac:dyDescent="0.25"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1:40" x14ac:dyDescent="0.25"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1:40" x14ac:dyDescent="0.25"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1:40" x14ac:dyDescent="0.25"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1:40" x14ac:dyDescent="0.25"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1:40" x14ac:dyDescent="0.25"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1:40" x14ac:dyDescent="0.25"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1:40" x14ac:dyDescent="0.25"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1:40" x14ac:dyDescent="0.25"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1:40" x14ac:dyDescent="0.25"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1:40" x14ac:dyDescent="0.25"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1:40" x14ac:dyDescent="0.25"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1:40" x14ac:dyDescent="0.25"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1:40" x14ac:dyDescent="0.25"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1:40" x14ac:dyDescent="0.25"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1:40" x14ac:dyDescent="0.25"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1:40" x14ac:dyDescent="0.25"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1:40" x14ac:dyDescent="0.25"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1:40" x14ac:dyDescent="0.25"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1:40" x14ac:dyDescent="0.25"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1:40" x14ac:dyDescent="0.25"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1:40" x14ac:dyDescent="0.25"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1:40" x14ac:dyDescent="0.25"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1:40" x14ac:dyDescent="0.25"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1:40" x14ac:dyDescent="0.25"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1:40" x14ac:dyDescent="0.25"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1:40" x14ac:dyDescent="0.25"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1:40" x14ac:dyDescent="0.25"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1:40" x14ac:dyDescent="0.25"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1:40" x14ac:dyDescent="0.25"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1:40" x14ac:dyDescent="0.25"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1:40" x14ac:dyDescent="0.25"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1:40" x14ac:dyDescent="0.25"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1:40" x14ac:dyDescent="0.25"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1:40" x14ac:dyDescent="0.25"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1:40" x14ac:dyDescent="0.25"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1:40" x14ac:dyDescent="0.25"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1:40" x14ac:dyDescent="0.25"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1:40" x14ac:dyDescent="0.25"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1:40" x14ac:dyDescent="0.25"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1:40" x14ac:dyDescent="0.25"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1:40" x14ac:dyDescent="0.25"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1:40" x14ac:dyDescent="0.25"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1:40" x14ac:dyDescent="0.25"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1:40" x14ac:dyDescent="0.25"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1:40" x14ac:dyDescent="0.25"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1:40" x14ac:dyDescent="0.25"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1:40" x14ac:dyDescent="0.25"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1:40" x14ac:dyDescent="0.25"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1:40" x14ac:dyDescent="0.25"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1:40" x14ac:dyDescent="0.25"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1:40" x14ac:dyDescent="0.25"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1:40" x14ac:dyDescent="0.25"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1:40" x14ac:dyDescent="0.25"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1:40" x14ac:dyDescent="0.25"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1:40" x14ac:dyDescent="0.25"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1:40" x14ac:dyDescent="0.25"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1:40" x14ac:dyDescent="0.25"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1:40" x14ac:dyDescent="0.25"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1:40" x14ac:dyDescent="0.25"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1:40" x14ac:dyDescent="0.25"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1:40" x14ac:dyDescent="0.25"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1:40" x14ac:dyDescent="0.25"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1:40" x14ac:dyDescent="0.25"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1:40" x14ac:dyDescent="0.25"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1:40" x14ac:dyDescent="0.25"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1:40" x14ac:dyDescent="0.25"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1:40" x14ac:dyDescent="0.25"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1:40" x14ac:dyDescent="0.25"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1:40" x14ac:dyDescent="0.25"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1:40" x14ac:dyDescent="0.25"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1:40" x14ac:dyDescent="0.25"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1:40" x14ac:dyDescent="0.25"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1:40" x14ac:dyDescent="0.25"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1:40" x14ac:dyDescent="0.25"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1:40" x14ac:dyDescent="0.25"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1:40" x14ac:dyDescent="0.25"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1:40" x14ac:dyDescent="0.25"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1:40" x14ac:dyDescent="0.25"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1:40" x14ac:dyDescent="0.25"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1:40" x14ac:dyDescent="0.25"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1:40" x14ac:dyDescent="0.25"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1:40" x14ac:dyDescent="0.25"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1:40" x14ac:dyDescent="0.25"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1:40" x14ac:dyDescent="0.25"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1:40" x14ac:dyDescent="0.25"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1:40" x14ac:dyDescent="0.25"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1:40" x14ac:dyDescent="0.25"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1:40" x14ac:dyDescent="0.25"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1:40" x14ac:dyDescent="0.25"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1:40" x14ac:dyDescent="0.25"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1:40" x14ac:dyDescent="0.25"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1:40" x14ac:dyDescent="0.25"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1:40" x14ac:dyDescent="0.25"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1:40" x14ac:dyDescent="0.25"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1:40" x14ac:dyDescent="0.25"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1:40" x14ac:dyDescent="0.25"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1:40" x14ac:dyDescent="0.25"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1:40" x14ac:dyDescent="0.25"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1:40" x14ac:dyDescent="0.25"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1:40" x14ac:dyDescent="0.25"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1:40" x14ac:dyDescent="0.25"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1:40" x14ac:dyDescent="0.25"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1:40" x14ac:dyDescent="0.25"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1:40" x14ac:dyDescent="0.25"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1:40" x14ac:dyDescent="0.25"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1:40" x14ac:dyDescent="0.25"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1:40" x14ac:dyDescent="0.25"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1:40" x14ac:dyDescent="0.25"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1:40" x14ac:dyDescent="0.25"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1:40" x14ac:dyDescent="0.25"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1:40" x14ac:dyDescent="0.25"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1:40" x14ac:dyDescent="0.25"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1:40" x14ac:dyDescent="0.25"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1:40" x14ac:dyDescent="0.25"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1:40" x14ac:dyDescent="0.25"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1:40" x14ac:dyDescent="0.25"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1:40" x14ac:dyDescent="0.25"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1:40" x14ac:dyDescent="0.25"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1:40" x14ac:dyDescent="0.25"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1:40" x14ac:dyDescent="0.25"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1:40" x14ac:dyDescent="0.25"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1:40" x14ac:dyDescent="0.25"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1:40" x14ac:dyDescent="0.25"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1:40" x14ac:dyDescent="0.25"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1:40" x14ac:dyDescent="0.25"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1:40" x14ac:dyDescent="0.25"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1:40" x14ac:dyDescent="0.25"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1:40" x14ac:dyDescent="0.25"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1:40" x14ac:dyDescent="0.25"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1:40" x14ac:dyDescent="0.25"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1:40" x14ac:dyDescent="0.25"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1:40" x14ac:dyDescent="0.25"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1:40" x14ac:dyDescent="0.25"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1:40" x14ac:dyDescent="0.25"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1:40" x14ac:dyDescent="0.25"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1:40" x14ac:dyDescent="0.25"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1:40" x14ac:dyDescent="0.25"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1:40" x14ac:dyDescent="0.25"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1:40" x14ac:dyDescent="0.25"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1:40" x14ac:dyDescent="0.25"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1:40" x14ac:dyDescent="0.25"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1:40" x14ac:dyDescent="0.25"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1:40" x14ac:dyDescent="0.25"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1:40" x14ac:dyDescent="0.25"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1:40" x14ac:dyDescent="0.25"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1:40" x14ac:dyDescent="0.25"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1:40" x14ac:dyDescent="0.25"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1:40" x14ac:dyDescent="0.25"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1:40" x14ac:dyDescent="0.25"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1:40" x14ac:dyDescent="0.25"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1:40" x14ac:dyDescent="0.25"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1:40" x14ac:dyDescent="0.25"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1:40" x14ac:dyDescent="0.25"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1:40" x14ac:dyDescent="0.25"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1:40" x14ac:dyDescent="0.25"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1:40" x14ac:dyDescent="0.25"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1:40" x14ac:dyDescent="0.25"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1:40" x14ac:dyDescent="0.25"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1:40" x14ac:dyDescent="0.25"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1:40" x14ac:dyDescent="0.25"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1:40" x14ac:dyDescent="0.25"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1:40" x14ac:dyDescent="0.25"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1:40" x14ac:dyDescent="0.25"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1:40" x14ac:dyDescent="0.25"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1:40" x14ac:dyDescent="0.25"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1:40" x14ac:dyDescent="0.25"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1:40" x14ac:dyDescent="0.25"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1:40" x14ac:dyDescent="0.25"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1:40" x14ac:dyDescent="0.25"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1:40" x14ac:dyDescent="0.25"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1:40" x14ac:dyDescent="0.25"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1:40" x14ac:dyDescent="0.25"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1:40" x14ac:dyDescent="0.25"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1:40" x14ac:dyDescent="0.25"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1:40" x14ac:dyDescent="0.25"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1:40" x14ac:dyDescent="0.25"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1:40" x14ac:dyDescent="0.25"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1:40" x14ac:dyDescent="0.25"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1:40" x14ac:dyDescent="0.25"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1:40" x14ac:dyDescent="0.25"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1:40" x14ac:dyDescent="0.25"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1:40" x14ac:dyDescent="0.25"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1:40" x14ac:dyDescent="0.25"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1:40" x14ac:dyDescent="0.25"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1:40" x14ac:dyDescent="0.25"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1:40" x14ac:dyDescent="0.25"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1:40" x14ac:dyDescent="0.25"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1:40" x14ac:dyDescent="0.25"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1:40" x14ac:dyDescent="0.25"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1:40" x14ac:dyDescent="0.25"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1:40" x14ac:dyDescent="0.25"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1:40" x14ac:dyDescent="0.25"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1:40" x14ac:dyDescent="0.25"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1:40" x14ac:dyDescent="0.25"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1:40" x14ac:dyDescent="0.25"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1:40" x14ac:dyDescent="0.25"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1:40" x14ac:dyDescent="0.25"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1:40" x14ac:dyDescent="0.25"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1:40" x14ac:dyDescent="0.25"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1:40" x14ac:dyDescent="0.25"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1:40" x14ac:dyDescent="0.25"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1:40" x14ac:dyDescent="0.25"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1:40" x14ac:dyDescent="0.25"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1:40" x14ac:dyDescent="0.25"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1:40" x14ac:dyDescent="0.25"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1:40" x14ac:dyDescent="0.25"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1:40" x14ac:dyDescent="0.25"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1:40" x14ac:dyDescent="0.25"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1:40" x14ac:dyDescent="0.25"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1:40" x14ac:dyDescent="0.25"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1:40" x14ac:dyDescent="0.25"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1:40" x14ac:dyDescent="0.25"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1:40" x14ac:dyDescent="0.25"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1:40" x14ac:dyDescent="0.25"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1:40" x14ac:dyDescent="0.25"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1:40" x14ac:dyDescent="0.25"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1:40" x14ac:dyDescent="0.25"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1:40" x14ac:dyDescent="0.25"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1:40" x14ac:dyDescent="0.25"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1:40" x14ac:dyDescent="0.25"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1:40" x14ac:dyDescent="0.25"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1:40" x14ac:dyDescent="0.25"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1:40" x14ac:dyDescent="0.25"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1:40" x14ac:dyDescent="0.25"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1:40" x14ac:dyDescent="0.25"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1:40" x14ac:dyDescent="0.25"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1:40" x14ac:dyDescent="0.25"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1:40" x14ac:dyDescent="0.25"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1:40" x14ac:dyDescent="0.25"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1:40" x14ac:dyDescent="0.25"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1:40" x14ac:dyDescent="0.25"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1:40" x14ac:dyDescent="0.25"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1:40" x14ac:dyDescent="0.25"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1:40" x14ac:dyDescent="0.25"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1:40" x14ac:dyDescent="0.25"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1:40" x14ac:dyDescent="0.25"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1:40" x14ac:dyDescent="0.25"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1:40" x14ac:dyDescent="0.25"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1:40" x14ac:dyDescent="0.25"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1:40" x14ac:dyDescent="0.25"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1:40" x14ac:dyDescent="0.25"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1:40" x14ac:dyDescent="0.25"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1:40" x14ac:dyDescent="0.25"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1:40" x14ac:dyDescent="0.25"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1:40" x14ac:dyDescent="0.25"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1:40" x14ac:dyDescent="0.25"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1:40" x14ac:dyDescent="0.25"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1:40" x14ac:dyDescent="0.25"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1:40" x14ac:dyDescent="0.25"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1:40" x14ac:dyDescent="0.25"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1:40" x14ac:dyDescent="0.25"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1:40" x14ac:dyDescent="0.25"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1:40" x14ac:dyDescent="0.25"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1:40" x14ac:dyDescent="0.25"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1:40" x14ac:dyDescent="0.25"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1:40" x14ac:dyDescent="0.25"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1:40" x14ac:dyDescent="0.25"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1:40" x14ac:dyDescent="0.25"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1:40" x14ac:dyDescent="0.25"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1:40" x14ac:dyDescent="0.25"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1:40" x14ac:dyDescent="0.25"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1:40" x14ac:dyDescent="0.25"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1:40" x14ac:dyDescent="0.25"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1:40" x14ac:dyDescent="0.25"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1:40" x14ac:dyDescent="0.25"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1:40" x14ac:dyDescent="0.25"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1:40" x14ac:dyDescent="0.25"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1:40" x14ac:dyDescent="0.25"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1:40" x14ac:dyDescent="0.25"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1:40" x14ac:dyDescent="0.25"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1:40" x14ac:dyDescent="0.25"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1:40" x14ac:dyDescent="0.25"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1:40" x14ac:dyDescent="0.25"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1:40" x14ac:dyDescent="0.25"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1:40" x14ac:dyDescent="0.25"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1:40" x14ac:dyDescent="0.25"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1:40" x14ac:dyDescent="0.25"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1:40" x14ac:dyDescent="0.25"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1:40" x14ac:dyDescent="0.25"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1:40" x14ac:dyDescent="0.25"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1:40" x14ac:dyDescent="0.25"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1:40" x14ac:dyDescent="0.25"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1:40" x14ac:dyDescent="0.25"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1:40" x14ac:dyDescent="0.25"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1:40" x14ac:dyDescent="0.25"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1:40" x14ac:dyDescent="0.25"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1:40" x14ac:dyDescent="0.25"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1:40" x14ac:dyDescent="0.25"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1:40" x14ac:dyDescent="0.25"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1:40" x14ac:dyDescent="0.25"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1:40" x14ac:dyDescent="0.25"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1:40" x14ac:dyDescent="0.25"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1:40" x14ac:dyDescent="0.25"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1:40" x14ac:dyDescent="0.25"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1:40" x14ac:dyDescent="0.25"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1:40" x14ac:dyDescent="0.25"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1:40" x14ac:dyDescent="0.25"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1:40" x14ac:dyDescent="0.25"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1:40" x14ac:dyDescent="0.25"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1:40" x14ac:dyDescent="0.25"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1:40" x14ac:dyDescent="0.25"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1:40" x14ac:dyDescent="0.25"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1:40" x14ac:dyDescent="0.25"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1:40" x14ac:dyDescent="0.25"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1:40" x14ac:dyDescent="0.25"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1:40" x14ac:dyDescent="0.25"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1:40" x14ac:dyDescent="0.25"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1:40" x14ac:dyDescent="0.25"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1:40" x14ac:dyDescent="0.25"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1:40" x14ac:dyDescent="0.25"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1:40" x14ac:dyDescent="0.25"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1:40" x14ac:dyDescent="0.25"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1:40" x14ac:dyDescent="0.25"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1:40" x14ac:dyDescent="0.25"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1:40" x14ac:dyDescent="0.25"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1:40" x14ac:dyDescent="0.25"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1:40" x14ac:dyDescent="0.25"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1:40" x14ac:dyDescent="0.25"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1:40" x14ac:dyDescent="0.25"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1:40" x14ac:dyDescent="0.25"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1:40" x14ac:dyDescent="0.25"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1:40" x14ac:dyDescent="0.25"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1:40" x14ac:dyDescent="0.25"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1:40" x14ac:dyDescent="0.25"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1:40" x14ac:dyDescent="0.25"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1:40" x14ac:dyDescent="0.25"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1:40" x14ac:dyDescent="0.25"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1:40" x14ac:dyDescent="0.25"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1:40" x14ac:dyDescent="0.25"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8"/>
  <sheetViews>
    <sheetView zoomScaleNormal="100" workbookViewId="0">
      <selection sqref="A1:K1"/>
    </sheetView>
  </sheetViews>
  <sheetFormatPr defaultRowHeight="15" x14ac:dyDescent="0.25"/>
  <cols>
    <col min="2" max="2" width="11.42578125" customWidth="1"/>
    <col min="3" max="3" width="11.85546875" customWidth="1"/>
    <col min="4" max="4" width="12.42578125" customWidth="1"/>
    <col min="5" max="5" width="13" customWidth="1"/>
    <col min="6" max="6" width="19.7109375" customWidth="1"/>
    <col min="7" max="7" width="17.85546875" customWidth="1"/>
    <col min="8" max="8" width="17.7109375" customWidth="1"/>
    <col min="9" max="9" width="13.28515625" customWidth="1"/>
    <col min="10" max="10" width="18.140625" customWidth="1"/>
    <col min="11" max="11" width="11.7109375" customWidth="1"/>
    <col min="12" max="12" width="27.140625" customWidth="1"/>
  </cols>
  <sheetData>
    <row r="1" spans="1:26" ht="28.15" customHeight="1" x14ac:dyDescent="0.25">
      <c r="A1" s="25" t="s">
        <v>45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26" ht="47.25" customHeight="1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30</v>
      </c>
      <c r="G2" s="17" t="s">
        <v>33</v>
      </c>
      <c r="H2" s="17" t="s">
        <v>31</v>
      </c>
      <c r="I2" s="17" t="s">
        <v>20</v>
      </c>
      <c r="J2" s="17" t="s">
        <v>18</v>
      </c>
      <c r="K2" s="16" t="s">
        <v>19</v>
      </c>
    </row>
    <row r="3" spans="1:26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J3" s="16" t="s">
        <v>32</v>
      </c>
      <c r="K3" s="16" t="s">
        <v>32</v>
      </c>
    </row>
    <row r="4" spans="1:26" ht="47.25" customHeight="1" x14ac:dyDescent="0.25">
      <c r="A4" s="22"/>
      <c r="B4" s="23" t="s">
        <v>21</v>
      </c>
      <c r="C4" s="24" t="s">
        <v>22</v>
      </c>
      <c r="D4" s="24" t="s">
        <v>28</v>
      </c>
      <c r="E4" s="24" t="s">
        <v>24</v>
      </c>
      <c r="F4" s="24" t="s">
        <v>36</v>
      </c>
      <c r="G4" s="24" t="s">
        <v>29</v>
      </c>
      <c r="H4" s="24" t="s">
        <v>35</v>
      </c>
      <c r="I4" s="24" t="s">
        <v>48</v>
      </c>
      <c r="J4" s="24" t="s">
        <v>49</v>
      </c>
      <c r="K4" s="24" t="s">
        <v>50</v>
      </c>
      <c r="P4" s="4"/>
    </row>
    <row r="5" spans="1:26" x14ac:dyDescent="0.25">
      <c r="A5" s="18" t="s">
        <v>5</v>
      </c>
      <c r="B5" s="19">
        <v>8000</v>
      </c>
      <c r="C5" s="19">
        <f>B5*0.15</f>
        <v>1200</v>
      </c>
      <c r="D5" s="19">
        <f>B5-C5</f>
        <v>6800</v>
      </c>
      <c r="E5" s="19">
        <f>D5</f>
        <v>6800</v>
      </c>
      <c r="F5" s="19">
        <f>E5*0.15</f>
        <v>1020</v>
      </c>
      <c r="G5" s="19">
        <v>4253.3999999999996</v>
      </c>
      <c r="H5" s="19">
        <f>G5*0.15</f>
        <v>638.00999999999988</v>
      </c>
      <c r="I5" s="19">
        <f t="shared" ref="I5:I16" si="0">F5-H5</f>
        <v>381.99000000000012</v>
      </c>
      <c r="J5" s="19">
        <f t="shared" ref="J5:J10" si="1">(B5-5004)*0.00759</f>
        <v>22.739640000000001</v>
      </c>
      <c r="K5" s="19">
        <f t="shared" ref="K5:K16" si="2">D5-I5-J5</f>
        <v>6395.2703600000004</v>
      </c>
    </row>
    <row r="6" spans="1:26" x14ac:dyDescent="0.25">
      <c r="A6" s="18" t="s">
        <v>6</v>
      </c>
      <c r="B6" s="19">
        <v>8000</v>
      </c>
      <c r="C6" s="19">
        <f t="shared" ref="C6:C16" si="3">B6*0.15</f>
        <v>1200</v>
      </c>
      <c r="D6" s="19">
        <f t="shared" ref="D6:D16" si="4">B6-C6</f>
        <v>6800</v>
      </c>
      <c r="E6" s="19">
        <f>E5*2</f>
        <v>13600</v>
      </c>
      <c r="F6" s="19">
        <f>E6*0.15-F5</f>
        <v>1020</v>
      </c>
      <c r="G6" s="19">
        <f>G5*2</f>
        <v>8506.7999999999993</v>
      </c>
      <c r="H6" s="19">
        <f>G6*0.15-H5</f>
        <v>638.00999999999988</v>
      </c>
      <c r="I6" s="19">
        <f t="shared" si="0"/>
        <v>381.99000000000012</v>
      </c>
      <c r="J6" s="19">
        <f t="shared" si="1"/>
        <v>22.739640000000001</v>
      </c>
      <c r="K6" s="19">
        <f t="shared" si="2"/>
        <v>6395.2703600000004</v>
      </c>
    </row>
    <row r="7" spans="1:26" x14ac:dyDescent="0.25">
      <c r="A7" s="18" t="s">
        <v>7</v>
      </c>
      <c r="B7" s="19">
        <v>8000</v>
      </c>
      <c r="C7" s="19">
        <f t="shared" si="3"/>
        <v>1200</v>
      </c>
      <c r="D7" s="19">
        <f t="shared" si="4"/>
        <v>6800</v>
      </c>
      <c r="E7" s="19">
        <f>E5*3</f>
        <v>20400</v>
      </c>
      <c r="F7" s="19">
        <f>E7*0.15-F5-F6</f>
        <v>1020</v>
      </c>
      <c r="G7" s="19">
        <f>G5*3</f>
        <v>12760.199999999999</v>
      </c>
      <c r="H7" s="19">
        <f>G7*0.15-H5-H6</f>
        <v>638.0100000000001</v>
      </c>
      <c r="I7" s="19">
        <f t="shared" si="0"/>
        <v>381.9899999999999</v>
      </c>
      <c r="J7" s="19">
        <f t="shared" si="1"/>
        <v>22.739640000000001</v>
      </c>
      <c r="K7" s="19">
        <f t="shared" si="2"/>
        <v>6395.2703600000004</v>
      </c>
    </row>
    <row r="8" spans="1:26" x14ac:dyDescent="0.25">
      <c r="A8" s="18" t="s">
        <v>8</v>
      </c>
      <c r="B8" s="19">
        <v>8000</v>
      </c>
      <c r="C8" s="19">
        <f t="shared" si="3"/>
        <v>1200</v>
      </c>
      <c r="D8" s="19">
        <f t="shared" si="4"/>
        <v>6800</v>
      </c>
      <c r="E8" s="19">
        <f>E5*4</f>
        <v>27200</v>
      </c>
      <c r="F8" s="19">
        <f>E8*0.15-F5-F6-F7</f>
        <v>1020</v>
      </c>
      <c r="G8" s="19">
        <f>G5*4</f>
        <v>17013.599999999999</v>
      </c>
      <c r="H8" s="19">
        <f>G8*0.15-H5-H6-H7</f>
        <v>638.00999999999988</v>
      </c>
      <c r="I8" s="19">
        <f t="shared" si="0"/>
        <v>381.99000000000012</v>
      </c>
      <c r="J8" s="19">
        <f t="shared" si="1"/>
        <v>22.739640000000001</v>
      </c>
      <c r="K8" s="19">
        <f t="shared" si="2"/>
        <v>6395.2703600000004</v>
      </c>
    </row>
    <row r="9" spans="1:26" x14ac:dyDescent="0.25">
      <c r="A9" s="18" t="s">
        <v>9</v>
      </c>
      <c r="B9" s="19">
        <v>8000</v>
      </c>
      <c r="C9" s="19">
        <f t="shared" si="3"/>
        <v>1200</v>
      </c>
      <c r="D9" s="19">
        <f t="shared" si="4"/>
        <v>6800</v>
      </c>
      <c r="E9" s="19">
        <f>E5*5</f>
        <v>34000</v>
      </c>
      <c r="F9" s="19">
        <f>(E9-32000)*0.2+4800-F5-F6-F7-F8</f>
        <v>1120</v>
      </c>
      <c r="G9" s="19">
        <f>G5*5</f>
        <v>21267</v>
      </c>
      <c r="H9" s="19">
        <f>G9*0.15-H5-H6-H7-H8</f>
        <v>638.0100000000001</v>
      </c>
      <c r="I9" s="19">
        <f t="shared" si="0"/>
        <v>481.9899999999999</v>
      </c>
      <c r="J9" s="19">
        <f t="shared" si="1"/>
        <v>22.739640000000001</v>
      </c>
      <c r="K9" s="19">
        <f t="shared" si="2"/>
        <v>6295.2703600000004</v>
      </c>
    </row>
    <row r="10" spans="1:26" x14ac:dyDescent="0.25">
      <c r="A10" s="18" t="s">
        <v>10</v>
      </c>
      <c r="B10" s="19">
        <v>8000</v>
      </c>
      <c r="C10" s="19">
        <f t="shared" si="3"/>
        <v>1200</v>
      </c>
      <c r="D10" s="19">
        <f t="shared" si="4"/>
        <v>6800</v>
      </c>
      <c r="E10" s="19">
        <f>E5*6</f>
        <v>40800</v>
      </c>
      <c r="F10" s="19">
        <f>(E10-32000)*0.2+4800-F5-F6-F7-F8-F9</f>
        <v>1360</v>
      </c>
      <c r="G10" s="19">
        <f>G5*6</f>
        <v>25520.399999999998</v>
      </c>
      <c r="H10" s="19">
        <f>G10*0.15-H5-H6-H7-H8-H9</f>
        <v>638.00999999999988</v>
      </c>
      <c r="I10" s="19">
        <f t="shared" si="0"/>
        <v>721.99000000000012</v>
      </c>
      <c r="J10" s="19">
        <f t="shared" si="1"/>
        <v>22.739640000000001</v>
      </c>
      <c r="K10" s="19">
        <f t="shared" si="2"/>
        <v>6055.2703600000004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8" t="s">
        <v>11</v>
      </c>
      <c r="B11" s="19">
        <v>8000</v>
      </c>
      <c r="C11" s="19">
        <f t="shared" si="3"/>
        <v>1200</v>
      </c>
      <c r="D11" s="19">
        <f t="shared" si="4"/>
        <v>6800</v>
      </c>
      <c r="E11" s="19">
        <f>E5*7</f>
        <v>47600</v>
      </c>
      <c r="F11" s="19">
        <f>(E11-32000)*0.2+4800-F5-F6-F7-F8-F9-F10</f>
        <v>1360</v>
      </c>
      <c r="G11" s="19">
        <f>5500.35+G10</f>
        <v>31020.75</v>
      </c>
      <c r="H11" s="19">
        <f>G11*0.15-H5-H6-H7-H8-H9-H10</f>
        <v>825.05250000000058</v>
      </c>
      <c r="I11" s="19">
        <f t="shared" si="0"/>
        <v>534.94749999999942</v>
      </c>
      <c r="J11" s="19">
        <f t="shared" ref="J11:J16" si="5">(B11-6471)*0.00759</f>
        <v>11.60511</v>
      </c>
      <c r="K11" s="19">
        <f t="shared" si="2"/>
        <v>6253.4473900000003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6" customFormat="1" x14ac:dyDescent="0.25">
      <c r="A12" s="18" t="s">
        <v>12</v>
      </c>
      <c r="B12" s="19">
        <v>8000</v>
      </c>
      <c r="C12" s="19">
        <f t="shared" si="3"/>
        <v>1200</v>
      </c>
      <c r="D12" s="19">
        <f t="shared" si="4"/>
        <v>6800</v>
      </c>
      <c r="E12" s="19">
        <f>E5*8</f>
        <v>54400</v>
      </c>
      <c r="F12" s="19">
        <f>(E12-32000)*0.2+4800-F5-F6-F7-F8-F9-F10-F11</f>
        <v>1360</v>
      </c>
      <c r="G12" s="19">
        <f t="shared" ref="G12:G16" si="6">5500.35+G11</f>
        <v>36521.1</v>
      </c>
      <c r="H12" s="19">
        <f>(G12-32000)*0.2+4800-H5-H6-H7-H8-H9-H10-H11</f>
        <v>1051.1074999999983</v>
      </c>
      <c r="I12" s="19">
        <f t="shared" si="0"/>
        <v>308.89250000000175</v>
      </c>
      <c r="J12" s="19">
        <f t="shared" si="5"/>
        <v>11.60511</v>
      </c>
      <c r="K12" s="19">
        <f t="shared" si="2"/>
        <v>6479.5023899999978</v>
      </c>
      <c r="L12"/>
      <c r="M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8" t="s">
        <v>13</v>
      </c>
      <c r="B13" s="19">
        <v>8000</v>
      </c>
      <c r="C13" s="19">
        <f t="shared" si="3"/>
        <v>1200</v>
      </c>
      <c r="D13" s="19">
        <f t="shared" si="4"/>
        <v>6800</v>
      </c>
      <c r="E13" s="19">
        <f>E5*9</f>
        <v>61200</v>
      </c>
      <c r="F13" s="19">
        <f>(E13-32000)*0.2+4800-F5-F6-F7-F8-F9-F10-F11-F12</f>
        <v>1360</v>
      </c>
      <c r="G13" s="19">
        <f t="shared" si="6"/>
        <v>42021.45</v>
      </c>
      <c r="H13" s="19">
        <f>(G13-32000)*0.2+4800-H5-H6-H7-H8-H9-H10-H11-H12</f>
        <v>1100.0699999999993</v>
      </c>
      <c r="I13" s="19">
        <f t="shared" si="0"/>
        <v>259.93000000000075</v>
      </c>
      <c r="J13" s="19">
        <f t="shared" si="5"/>
        <v>11.60511</v>
      </c>
      <c r="K13" s="19">
        <f t="shared" si="2"/>
        <v>6528.4648899999993</v>
      </c>
    </row>
    <row r="14" spans="1:26" x14ac:dyDescent="0.25">
      <c r="A14" s="18" t="s">
        <v>14</v>
      </c>
      <c r="B14" s="19">
        <v>8000</v>
      </c>
      <c r="C14" s="19">
        <f t="shared" si="3"/>
        <v>1200</v>
      </c>
      <c r="D14" s="19">
        <f t="shared" si="4"/>
        <v>6800</v>
      </c>
      <c r="E14" s="19">
        <f>E5*10</f>
        <v>68000</v>
      </c>
      <c r="F14" s="19">
        <f>(E14-32000)*0.2+4800-F5-F6-F7-F8-F9-F10-F11-F12-F13</f>
        <v>1360</v>
      </c>
      <c r="G14" s="19">
        <f t="shared" si="6"/>
        <v>47521.799999999996</v>
      </c>
      <c r="H14" s="19">
        <f>(G14-32000)*0.2+4800-H5-H6-H7-H8-H9-H10-H11-H12-H13</f>
        <v>1100.0699999999997</v>
      </c>
      <c r="I14" s="19">
        <f t="shared" si="0"/>
        <v>259.93000000000029</v>
      </c>
      <c r="J14" s="19">
        <f t="shared" si="5"/>
        <v>11.60511</v>
      </c>
      <c r="K14" s="19">
        <f t="shared" si="2"/>
        <v>6528.4648899999993</v>
      </c>
    </row>
    <row r="15" spans="1:26" x14ac:dyDescent="0.25">
      <c r="A15" s="18" t="s">
        <v>15</v>
      </c>
      <c r="B15" s="19">
        <v>8000</v>
      </c>
      <c r="C15" s="19">
        <f t="shared" si="3"/>
        <v>1200</v>
      </c>
      <c r="D15" s="19">
        <f t="shared" si="4"/>
        <v>6800</v>
      </c>
      <c r="E15" s="19">
        <f>E5*11</f>
        <v>74800</v>
      </c>
      <c r="F15" s="19">
        <f>(E15-70000)*0.27+12400-F5-F6-F7-F8-F9-F10-F11-F12-F13-F14</f>
        <v>1696</v>
      </c>
      <c r="G15" s="19">
        <f t="shared" si="6"/>
        <v>53022.149999999994</v>
      </c>
      <c r="H15" s="19">
        <f>(G15-32000)*0.2+4800-H5-H6-H7-H8-H9-H10-H11-H12-H13-H14</f>
        <v>1100.0700000000011</v>
      </c>
      <c r="I15" s="19">
        <f t="shared" si="0"/>
        <v>595.92999999999893</v>
      </c>
      <c r="J15" s="19">
        <f t="shared" si="5"/>
        <v>11.60511</v>
      </c>
      <c r="K15" s="19">
        <f t="shared" si="2"/>
        <v>6192.4648900000011</v>
      </c>
    </row>
    <row r="16" spans="1:26" x14ac:dyDescent="0.25">
      <c r="A16" s="18" t="s">
        <v>16</v>
      </c>
      <c r="B16" s="19">
        <v>8000</v>
      </c>
      <c r="C16" s="19">
        <f t="shared" si="3"/>
        <v>1200</v>
      </c>
      <c r="D16" s="19">
        <f t="shared" si="4"/>
        <v>6800</v>
      </c>
      <c r="E16" s="19">
        <f>E5*12</f>
        <v>81600</v>
      </c>
      <c r="F16" s="19">
        <f>(E16-70000)*0.27+12400-F5-F6-F7-F8-F9-F10-F11-F12-F13-F14-F15</f>
        <v>1836</v>
      </c>
      <c r="G16" s="19">
        <f t="shared" si="6"/>
        <v>58522.499999999993</v>
      </c>
      <c r="H16" s="19">
        <f>(G16-32000)*0.2+4800-H5-H6-H7-H8-H9-H10-H11-H12-H13-H14-H15</f>
        <v>1100.0699999999997</v>
      </c>
      <c r="I16" s="19">
        <f t="shared" si="0"/>
        <v>735.93000000000029</v>
      </c>
      <c r="J16" s="19">
        <f t="shared" si="5"/>
        <v>11.60511</v>
      </c>
      <c r="K16" s="19">
        <f t="shared" si="2"/>
        <v>6052.4648899999993</v>
      </c>
    </row>
    <row r="17" spans="1:11" x14ac:dyDescent="0.25">
      <c r="A17" s="20" t="s">
        <v>17</v>
      </c>
      <c r="B17" s="21">
        <f>SUM(B5:B16)</f>
        <v>96000</v>
      </c>
      <c r="C17" s="21">
        <f t="shared" ref="C17:D17" si="7">SUM(C5:C16)</f>
        <v>14400</v>
      </c>
      <c r="D17" s="21">
        <f t="shared" si="7"/>
        <v>81600</v>
      </c>
      <c r="E17" s="21">
        <f>E16</f>
        <v>81600</v>
      </c>
      <c r="F17" s="21">
        <f>SUM(F5:F16)</f>
        <v>15532</v>
      </c>
      <c r="G17" s="21">
        <f>G16</f>
        <v>58522.499999999993</v>
      </c>
      <c r="H17" s="21">
        <f t="shared" ref="H17:K17" si="8">SUM(H5:H16)</f>
        <v>10104.499999999998</v>
      </c>
      <c r="I17" s="21">
        <f t="shared" si="8"/>
        <v>5427.5000000000018</v>
      </c>
      <c r="J17" s="21">
        <f t="shared" si="8"/>
        <v>206.0685</v>
      </c>
      <c r="K17" s="21">
        <f t="shared" si="8"/>
        <v>75966.431500000021</v>
      </c>
    </row>
    <row r="18" spans="1:11" ht="15.75" hidden="1" thickTop="1" x14ac:dyDescent="0.25">
      <c r="A18" s="10"/>
      <c r="B18" s="11"/>
      <c r="C18" s="11"/>
      <c r="D18" s="12"/>
      <c r="E18" s="13"/>
      <c r="F18" s="14">
        <f>D17-G17</f>
        <v>23077.500000000007</v>
      </c>
      <c r="G18" s="11"/>
      <c r="H18" s="11"/>
      <c r="I18" s="15">
        <f>(G17-32000)*0.2</f>
        <v>5304.4999999999991</v>
      </c>
      <c r="J18" s="11"/>
      <c r="K18" s="11"/>
    </row>
  </sheetData>
  <mergeCells count="1">
    <mergeCell ref="A1:K1"/>
  </mergeCells>
  <pageMargins left="0.7" right="0.7" top="0.75" bottom="0.75" header="0.3" footer="0.3"/>
  <pageSetup paperSize="9" orientation="portrait" r:id="rId1"/>
  <ignoredErrors>
    <ignoredError sqref="F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"/>
  <sheetViews>
    <sheetView zoomScale="110" zoomScaleNormal="110" workbookViewId="0">
      <selection activeCell="I17" sqref="I17:K17"/>
    </sheetView>
  </sheetViews>
  <sheetFormatPr defaultRowHeight="15" x14ac:dyDescent="0.25"/>
  <cols>
    <col min="2" max="2" width="11.42578125" customWidth="1"/>
    <col min="3" max="3" width="11.85546875" customWidth="1"/>
    <col min="4" max="4" width="12.42578125" customWidth="1"/>
    <col min="5" max="5" width="13" customWidth="1"/>
    <col min="6" max="6" width="20.85546875" customWidth="1"/>
    <col min="7" max="7" width="18.140625" customWidth="1"/>
    <col min="8" max="8" width="17.7109375" customWidth="1"/>
    <col min="9" max="9" width="13.5703125" customWidth="1"/>
    <col min="10" max="10" width="18.140625" customWidth="1"/>
    <col min="11" max="11" width="11.7109375" customWidth="1"/>
    <col min="12" max="12" width="27.140625" customWidth="1"/>
  </cols>
  <sheetData>
    <row r="1" spans="1:26" x14ac:dyDescent="0.25">
      <c r="A1" s="26" t="s">
        <v>46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6" ht="45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30</v>
      </c>
      <c r="G2" s="17" t="s">
        <v>33</v>
      </c>
      <c r="H2" s="17" t="s">
        <v>31</v>
      </c>
      <c r="I2" s="17" t="s">
        <v>20</v>
      </c>
      <c r="J2" s="17" t="s">
        <v>18</v>
      </c>
      <c r="K2" s="16" t="s">
        <v>19</v>
      </c>
    </row>
    <row r="3" spans="1:26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J3" s="16" t="s">
        <v>32</v>
      </c>
      <c r="K3" s="16" t="s">
        <v>32</v>
      </c>
    </row>
    <row r="4" spans="1:26" ht="47.25" customHeight="1" x14ac:dyDescent="0.25">
      <c r="A4" s="22"/>
      <c r="B4" s="23" t="s">
        <v>21</v>
      </c>
      <c r="C4" s="24" t="s">
        <v>22</v>
      </c>
      <c r="D4" s="24" t="s">
        <v>28</v>
      </c>
      <c r="E4" s="24" t="s">
        <v>24</v>
      </c>
      <c r="F4" s="24" t="s">
        <v>36</v>
      </c>
      <c r="G4" s="24" t="s">
        <v>29</v>
      </c>
      <c r="H4" s="24" t="s">
        <v>35</v>
      </c>
      <c r="I4" s="24" t="s">
        <v>48</v>
      </c>
      <c r="J4" s="24" t="s">
        <v>49</v>
      </c>
      <c r="K4" s="24" t="s">
        <v>50</v>
      </c>
      <c r="P4" s="4"/>
    </row>
    <row r="5" spans="1:26" x14ac:dyDescent="0.25">
      <c r="A5" s="18" t="s">
        <v>5</v>
      </c>
      <c r="B5" s="19">
        <v>10000</v>
      </c>
      <c r="C5" s="19">
        <f>B5*0.15</f>
        <v>1500</v>
      </c>
      <c r="D5" s="19">
        <f>B5-C5</f>
        <v>8500</v>
      </c>
      <c r="E5" s="19">
        <f>D5</f>
        <v>8500</v>
      </c>
      <c r="F5" s="19">
        <f>E5*0.15</f>
        <v>1275</v>
      </c>
      <c r="G5" s="19">
        <v>4253.3999999999996</v>
      </c>
      <c r="H5" s="19">
        <f>G5*0.15</f>
        <v>638.00999999999988</v>
      </c>
      <c r="I5" s="19">
        <f>F5-H5</f>
        <v>636.99000000000012</v>
      </c>
      <c r="J5" s="19">
        <f t="shared" ref="J5:J10" si="0">(B5-5004)*0.00759</f>
        <v>37.919640000000001</v>
      </c>
      <c r="K5" s="19">
        <f t="shared" ref="K5:K16" si="1">D5-I5-J5</f>
        <v>7825.0903600000001</v>
      </c>
    </row>
    <row r="6" spans="1:26" x14ac:dyDescent="0.25">
      <c r="A6" s="18" t="s">
        <v>6</v>
      </c>
      <c r="B6" s="19">
        <v>10000</v>
      </c>
      <c r="C6" s="19">
        <f t="shared" ref="C6:C16" si="2">B6*0.15</f>
        <v>1500</v>
      </c>
      <c r="D6" s="19">
        <f t="shared" ref="D6:D16" si="3">B6-C6</f>
        <v>8500</v>
      </c>
      <c r="E6" s="19">
        <f>E5*2</f>
        <v>17000</v>
      </c>
      <c r="F6" s="19">
        <f>E6*0.15-F5</f>
        <v>1275</v>
      </c>
      <c r="G6" s="19">
        <v>8506.7999999999993</v>
      </c>
      <c r="H6" s="19">
        <f>G6*0.15-H5</f>
        <v>638.00999999999988</v>
      </c>
      <c r="I6" s="19">
        <f t="shared" ref="I6:I16" si="4">F6-H6</f>
        <v>636.99000000000012</v>
      </c>
      <c r="J6" s="19">
        <f t="shared" si="0"/>
        <v>37.919640000000001</v>
      </c>
      <c r="K6" s="19">
        <f t="shared" si="1"/>
        <v>7825.0903600000001</v>
      </c>
    </row>
    <row r="7" spans="1:26" x14ac:dyDescent="0.25">
      <c r="A7" s="18" t="s">
        <v>7</v>
      </c>
      <c r="B7" s="19">
        <v>10000</v>
      </c>
      <c r="C7" s="19">
        <f t="shared" si="2"/>
        <v>1500</v>
      </c>
      <c r="D7" s="19">
        <f t="shared" si="3"/>
        <v>8500</v>
      </c>
      <c r="E7" s="19">
        <f>E5*3</f>
        <v>25500</v>
      </c>
      <c r="F7" s="19">
        <f>E7*0.15-F5-F6</f>
        <v>1275</v>
      </c>
      <c r="G7" s="19">
        <v>12760.199999999999</v>
      </c>
      <c r="H7" s="19">
        <f>G7*0.15-H5-H6</f>
        <v>638.0100000000001</v>
      </c>
      <c r="I7" s="19">
        <f t="shared" si="4"/>
        <v>636.9899999999999</v>
      </c>
      <c r="J7" s="19">
        <f t="shared" si="0"/>
        <v>37.919640000000001</v>
      </c>
      <c r="K7" s="19">
        <f t="shared" si="1"/>
        <v>7825.0903600000001</v>
      </c>
    </row>
    <row r="8" spans="1:26" x14ac:dyDescent="0.25">
      <c r="A8" s="18" t="s">
        <v>8</v>
      </c>
      <c r="B8" s="19">
        <v>10000</v>
      </c>
      <c r="C8" s="19">
        <f t="shared" si="2"/>
        <v>1500</v>
      </c>
      <c r="D8" s="19">
        <f t="shared" si="3"/>
        <v>8500</v>
      </c>
      <c r="E8" s="19">
        <f>E5*4</f>
        <v>34000</v>
      </c>
      <c r="F8" s="19">
        <v>1375</v>
      </c>
      <c r="G8" s="19">
        <v>17013.599999999999</v>
      </c>
      <c r="H8" s="19">
        <f>G8*0.15-H5-H6-H7</f>
        <v>638.00999999999988</v>
      </c>
      <c r="I8" s="19">
        <f t="shared" si="4"/>
        <v>736.99000000000012</v>
      </c>
      <c r="J8" s="19">
        <f t="shared" si="0"/>
        <v>37.919640000000001</v>
      </c>
      <c r="K8" s="19">
        <f t="shared" si="1"/>
        <v>7725.0903600000001</v>
      </c>
    </row>
    <row r="9" spans="1:26" x14ac:dyDescent="0.25">
      <c r="A9" s="18" t="s">
        <v>9</v>
      </c>
      <c r="B9" s="19">
        <v>10000</v>
      </c>
      <c r="C9" s="19">
        <f t="shared" si="2"/>
        <v>1500</v>
      </c>
      <c r="D9" s="19">
        <f t="shared" si="3"/>
        <v>8500</v>
      </c>
      <c r="E9" s="19">
        <f>E5*5</f>
        <v>42500</v>
      </c>
      <c r="F9" s="19">
        <f>(E9-32000)*0.2+4800-F5-F6-F7-F8</f>
        <v>1700</v>
      </c>
      <c r="G9" s="19">
        <v>21267</v>
      </c>
      <c r="H9" s="19">
        <f>G9*0.15-H5-H6-H7-H8</f>
        <v>638.0100000000001</v>
      </c>
      <c r="I9" s="19">
        <f t="shared" si="4"/>
        <v>1061.9899999999998</v>
      </c>
      <c r="J9" s="19">
        <f t="shared" si="0"/>
        <v>37.919640000000001</v>
      </c>
      <c r="K9" s="19">
        <f t="shared" si="1"/>
        <v>7400.0903600000001</v>
      </c>
    </row>
    <row r="10" spans="1:26" x14ac:dyDescent="0.25">
      <c r="A10" s="18" t="s">
        <v>10</v>
      </c>
      <c r="B10" s="19">
        <v>10000</v>
      </c>
      <c r="C10" s="19">
        <f t="shared" si="2"/>
        <v>1500</v>
      </c>
      <c r="D10" s="19">
        <f t="shared" si="3"/>
        <v>8500</v>
      </c>
      <c r="E10" s="19">
        <f>E5*6</f>
        <v>51000</v>
      </c>
      <c r="F10" s="19">
        <f>(E10-32000)*0.2+4800-F5-F6-F7-F8-F9</f>
        <v>1700</v>
      </c>
      <c r="G10" s="19">
        <v>25520.399999999998</v>
      </c>
      <c r="H10" s="19">
        <f>G10*0.15-H5-H6-H7-H8-H9</f>
        <v>638.00999999999988</v>
      </c>
      <c r="I10" s="19">
        <f t="shared" si="4"/>
        <v>1061.9900000000002</v>
      </c>
      <c r="J10" s="19">
        <f t="shared" si="0"/>
        <v>37.919640000000001</v>
      </c>
      <c r="K10" s="19">
        <f t="shared" si="1"/>
        <v>7400.0903600000001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8" t="s">
        <v>11</v>
      </c>
      <c r="B11" s="19">
        <v>10000</v>
      </c>
      <c r="C11" s="19">
        <f t="shared" si="2"/>
        <v>1500</v>
      </c>
      <c r="D11" s="19">
        <f t="shared" si="3"/>
        <v>8500</v>
      </c>
      <c r="E11" s="19">
        <f>E5*7</f>
        <v>59500</v>
      </c>
      <c r="F11" s="19">
        <f>(E11-32000)*0.2+4800-F5-F6-F7-F8-F9-F10</f>
        <v>1700</v>
      </c>
      <c r="G11" s="19">
        <v>31020.75</v>
      </c>
      <c r="H11" s="19">
        <f>G11*0.15-H5-H6-H7-H8-H9-H10</f>
        <v>825.05250000000058</v>
      </c>
      <c r="I11" s="19">
        <f t="shared" si="4"/>
        <v>874.94749999999942</v>
      </c>
      <c r="J11" s="19">
        <f>(B11-6471)*0.00759</f>
        <v>26.785110000000003</v>
      </c>
      <c r="K11" s="19">
        <f t="shared" si="1"/>
        <v>7598.2673900000009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" customFormat="1" x14ac:dyDescent="0.25">
      <c r="A12" s="18" t="s">
        <v>12</v>
      </c>
      <c r="B12" s="19">
        <v>10000</v>
      </c>
      <c r="C12" s="19">
        <f t="shared" si="2"/>
        <v>1500</v>
      </c>
      <c r="D12" s="19">
        <f t="shared" si="3"/>
        <v>8500</v>
      </c>
      <c r="E12" s="19">
        <f>E5*8</f>
        <v>68000</v>
      </c>
      <c r="F12" s="19">
        <f>(E12-32000)*0.2+4800-F5-F6-F7-F8-F9-F10-F11</f>
        <v>1700</v>
      </c>
      <c r="G12" s="19">
        <v>36521.1</v>
      </c>
      <c r="H12" s="19">
        <f>(G12-32000)*0.2+4800-H5-H6-H7-H8-H9-H10-H11</f>
        <v>1051.1074999999983</v>
      </c>
      <c r="I12" s="19">
        <f t="shared" si="4"/>
        <v>648.89250000000175</v>
      </c>
      <c r="J12" s="19">
        <f t="shared" ref="J12:J16" si="5">(B12-6471)*0.00759</f>
        <v>26.785110000000003</v>
      </c>
      <c r="K12" s="19">
        <f t="shared" si="1"/>
        <v>7824.3223899999984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8" t="s">
        <v>13</v>
      </c>
      <c r="B13" s="19">
        <v>10000</v>
      </c>
      <c r="C13" s="19">
        <f t="shared" si="2"/>
        <v>1500</v>
      </c>
      <c r="D13" s="19">
        <f t="shared" si="3"/>
        <v>8500</v>
      </c>
      <c r="E13" s="19">
        <f>E5*9</f>
        <v>76500</v>
      </c>
      <c r="F13" s="19">
        <f>(E13-70000)*0.27+12400-F5-F6-F7-F8-F9-F10-F11-F12</f>
        <v>2155</v>
      </c>
      <c r="G13" s="19">
        <v>42021.45</v>
      </c>
      <c r="H13" s="19">
        <f>(G13-32000)*0.2+4800-H5-H6-H7-H8-H9-H10-H11-H12</f>
        <v>1100.0699999999993</v>
      </c>
      <c r="I13" s="19">
        <f t="shared" si="4"/>
        <v>1054.9300000000007</v>
      </c>
      <c r="J13" s="19">
        <f t="shared" si="5"/>
        <v>26.785110000000003</v>
      </c>
      <c r="K13" s="19">
        <f t="shared" si="1"/>
        <v>7418.2848899999999</v>
      </c>
    </row>
    <row r="14" spans="1:26" x14ac:dyDescent="0.25">
      <c r="A14" s="18" t="s">
        <v>14</v>
      </c>
      <c r="B14" s="19">
        <v>10000</v>
      </c>
      <c r="C14" s="19">
        <f t="shared" si="2"/>
        <v>1500</v>
      </c>
      <c r="D14" s="19">
        <f t="shared" si="3"/>
        <v>8500</v>
      </c>
      <c r="E14" s="19">
        <f>E5*10</f>
        <v>85000</v>
      </c>
      <c r="F14" s="19">
        <f>(E14-70000)*0.27+12400-F5-F6-F7-F8-F9-F10-F11-F12-F13</f>
        <v>2295</v>
      </c>
      <c r="G14" s="19">
        <v>47521.799999999996</v>
      </c>
      <c r="H14" s="19">
        <f>(G14-32000)*0.2+4800-H5-H6-H7-H8-H9-H10-H11-H12-H13</f>
        <v>1100.0699999999997</v>
      </c>
      <c r="I14" s="19">
        <f t="shared" si="4"/>
        <v>1194.9300000000003</v>
      </c>
      <c r="J14" s="19">
        <f t="shared" si="5"/>
        <v>26.785110000000003</v>
      </c>
      <c r="K14" s="19">
        <f t="shared" si="1"/>
        <v>7278.2848899999999</v>
      </c>
    </row>
    <row r="15" spans="1:26" x14ac:dyDescent="0.25">
      <c r="A15" s="18" t="s">
        <v>15</v>
      </c>
      <c r="B15" s="19">
        <v>10000</v>
      </c>
      <c r="C15" s="19">
        <f t="shared" si="2"/>
        <v>1500</v>
      </c>
      <c r="D15" s="19">
        <f t="shared" si="3"/>
        <v>8500</v>
      </c>
      <c r="E15" s="19">
        <f>E5*11</f>
        <v>93500</v>
      </c>
      <c r="F15" s="19">
        <f>(E15-70000)*0.27+12400-F5-F6-F7-F8-F9-F10-F11-F12-F13-F14</f>
        <v>2295</v>
      </c>
      <c r="G15" s="19">
        <v>53022.149999999994</v>
      </c>
      <c r="H15" s="19">
        <f>(G15-32000)*0.2+4800-H5-H6-H7-H8-H9-H10-H11-H12-H13-H14</f>
        <v>1100.0700000000011</v>
      </c>
      <c r="I15" s="19">
        <f t="shared" si="4"/>
        <v>1194.9299999999989</v>
      </c>
      <c r="J15" s="19">
        <f t="shared" si="5"/>
        <v>26.785110000000003</v>
      </c>
      <c r="K15" s="19">
        <f t="shared" si="1"/>
        <v>7278.2848900000017</v>
      </c>
    </row>
    <row r="16" spans="1:26" x14ac:dyDescent="0.25">
      <c r="A16" s="18" t="s">
        <v>16</v>
      </c>
      <c r="B16" s="19">
        <v>10000</v>
      </c>
      <c r="C16" s="19">
        <f t="shared" si="2"/>
        <v>1500</v>
      </c>
      <c r="D16" s="19">
        <f t="shared" si="3"/>
        <v>8500</v>
      </c>
      <c r="E16" s="19">
        <f>E5*12</f>
        <v>102000</v>
      </c>
      <c r="F16" s="19">
        <f>(E16-70000)*0.27+12400-F5-F6-F7-F8-F9-F10-F11-F12-F13-F14-F15</f>
        <v>2295</v>
      </c>
      <c r="G16" s="19">
        <v>58522.499999999993</v>
      </c>
      <c r="H16" s="19">
        <f>(G16-32000)*0.2+4800-H5-H6-H7-H8-H9-H10-H11-H12-H13-H14-H15</f>
        <v>1100.0699999999997</v>
      </c>
      <c r="I16" s="19">
        <f t="shared" si="4"/>
        <v>1194.9300000000003</v>
      </c>
      <c r="J16" s="19">
        <f t="shared" si="5"/>
        <v>26.785110000000003</v>
      </c>
      <c r="K16" s="19">
        <f t="shared" si="1"/>
        <v>7278.2848899999999</v>
      </c>
      <c r="L16" s="3"/>
    </row>
    <row r="17" spans="1:11" x14ac:dyDescent="0.25">
      <c r="A17" s="20" t="s">
        <v>17</v>
      </c>
      <c r="B17" s="21">
        <f>SUM(B5:B16)</f>
        <v>120000</v>
      </c>
      <c r="C17" s="21">
        <f t="shared" ref="C17:D17" si="6">SUM(C5:C16)</f>
        <v>18000</v>
      </c>
      <c r="D17" s="21">
        <f t="shared" si="6"/>
        <v>102000</v>
      </c>
      <c r="E17" s="21">
        <f>E16</f>
        <v>102000</v>
      </c>
      <c r="F17" s="21">
        <f>SUM(F5:F16)</f>
        <v>21040</v>
      </c>
      <c r="G17" s="21">
        <f>G16</f>
        <v>58522.499999999993</v>
      </c>
      <c r="H17" s="21">
        <f>SUM(H5:H16)</f>
        <v>10104.499999999998</v>
      </c>
      <c r="I17" s="21">
        <f>SUM(I5:I16)</f>
        <v>10935.500000000002</v>
      </c>
      <c r="J17" s="21">
        <f>SUM(J5:J16)</f>
        <v>388.22850000000017</v>
      </c>
      <c r="K17" s="21">
        <f>SUM(K5:K16)</f>
        <v>90676.271499999988</v>
      </c>
    </row>
    <row r="18" spans="1:11" ht="15.75" hidden="1" thickTop="1" x14ac:dyDescent="0.25">
      <c r="A18" s="10"/>
      <c r="B18" s="11"/>
      <c r="C18" s="11"/>
      <c r="D18" s="12"/>
      <c r="E18" s="13"/>
      <c r="F18" s="14">
        <f>D17-G17</f>
        <v>43477.500000000007</v>
      </c>
      <c r="G18" s="11"/>
      <c r="H18" s="11"/>
      <c r="I18" s="15">
        <f>(G17-32000)*0.2</f>
        <v>5304.4999999999991</v>
      </c>
      <c r="J18" s="11"/>
      <c r="K18" s="11"/>
    </row>
  </sheetData>
  <mergeCells count="1"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2"/>
  <sheetViews>
    <sheetView zoomScaleNormal="100" workbookViewId="0">
      <selection activeCell="G29" sqref="G29"/>
    </sheetView>
  </sheetViews>
  <sheetFormatPr defaultRowHeight="15" x14ac:dyDescent="0.25"/>
  <cols>
    <col min="2" max="2" width="11.42578125" customWidth="1"/>
    <col min="3" max="3" width="11.85546875" customWidth="1"/>
    <col min="4" max="4" width="12.42578125" customWidth="1"/>
    <col min="5" max="5" width="13" customWidth="1"/>
    <col min="6" max="6" width="21" customWidth="1"/>
    <col min="7" max="7" width="15" customWidth="1"/>
    <col min="8" max="8" width="17.7109375" customWidth="1"/>
    <col min="9" max="9" width="15" customWidth="1"/>
    <col min="10" max="10" width="18.140625" customWidth="1"/>
    <col min="11" max="11" width="11.7109375" customWidth="1"/>
    <col min="12" max="12" width="27.140625" customWidth="1"/>
  </cols>
  <sheetData>
    <row r="1" spans="1:26" x14ac:dyDescent="0.25">
      <c r="A1" s="26" t="s">
        <v>47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6" ht="60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30</v>
      </c>
      <c r="G2" s="17" t="s">
        <v>33</v>
      </c>
      <c r="H2" s="17" t="s">
        <v>31</v>
      </c>
      <c r="I2" s="17" t="s">
        <v>20</v>
      </c>
      <c r="J2" s="17" t="s">
        <v>18</v>
      </c>
      <c r="K2" s="16" t="s">
        <v>19</v>
      </c>
    </row>
    <row r="3" spans="1:26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J3" s="16" t="s">
        <v>32</v>
      </c>
      <c r="K3" s="16" t="s">
        <v>32</v>
      </c>
    </row>
    <row r="4" spans="1:26" ht="47.25" customHeight="1" x14ac:dyDescent="0.25">
      <c r="A4" s="22"/>
      <c r="B4" s="23" t="s">
        <v>21</v>
      </c>
      <c r="C4" s="24" t="s">
        <v>22</v>
      </c>
      <c r="D4" s="24" t="s">
        <v>28</v>
      </c>
      <c r="E4" s="24" t="s">
        <v>24</v>
      </c>
      <c r="F4" s="24" t="s">
        <v>36</v>
      </c>
      <c r="G4" s="24" t="s">
        <v>29</v>
      </c>
      <c r="H4" s="24" t="s">
        <v>35</v>
      </c>
      <c r="I4" s="24" t="s">
        <v>48</v>
      </c>
      <c r="J4" s="24" t="s">
        <v>49</v>
      </c>
      <c r="K4" s="24" t="s">
        <v>50</v>
      </c>
      <c r="P4" s="4"/>
    </row>
    <row r="5" spans="1:26" x14ac:dyDescent="0.25">
      <c r="A5" s="18" t="s">
        <v>5</v>
      </c>
      <c r="B5" s="19">
        <v>15000</v>
      </c>
      <c r="C5" s="19">
        <f>B5*0.15</f>
        <v>2250</v>
      </c>
      <c r="D5" s="19">
        <f>B5-C5</f>
        <v>12750</v>
      </c>
      <c r="E5" s="19">
        <f>D5</f>
        <v>12750</v>
      </c>
      <c r="F5" s="19">
        <v>1912.5</v>
      </c>
      <c r="G5" s="19">
        <v>4253.3999999999996</v>
      </c>
      <c r="H5" s="19">
        <f>G5*0.15</f>
        <v>638.00999999999988</v>
      </c>
      <c r="I5" s="19">
        <f>F5-H5</f>
        <v>1274.4900000000002</v>
      </c>
      <c r="J5" s="19">
        <f t="shared" ref="J5:J10" si="0">(B5-5004)*0.00759</f>
        <v>75.869640000000004</v>
      </c>
      <c r="K5" s="19">
        <f t="shared" ref="K5:K16" si="1">D5-I5-J5</f>
        <v>11399.640359999999</v>
      </c>
    </row>
    <row r="6" spans="1:26" x14ac:dyDescent="0.25">
      <c r="A6" s="18" t="s">
        <v>6</v>
      </c>
      <c r="B6" s="19">
        <v>15000</v>
      </c>
      <c r="C6" s="19">
        <f t="shared" ref="C6:C16" si="2">B6*0.15</f>
        <v>2250</v>
      </c>
      <c r="D6" s="19">
        <f t="shared" ref="D6:D16" si="3">B6-C6</f>
        <v>12750</v>
      </c>
      <c r="E6" s="19">
        <f>E5*2</f>
        <v>25500</v>
      </c>
      <c r="F6" s="19">
        <v>1912.5</v>
      </c>
      <c r="G6" s="19">
        <v>8506.7999999999993</v>
      </c>
      <c r="H6" s="19">
        <f>G6*0.15-H5</f>
        <v>638.00999999999988</v>
      </c>
      <c r="I6" s="19">
        <f t="shared" ref="I6:I16" si="4">F6-H6</f>
        <v>1274.4900000000002</v>
      </c>
      <c r="J6" s="19">
        <f t="shared" si="0"/>
        <v>75.869640000000004</v>
      </c>
      <c r="K6" s="19">
        <f t="shared" si="1"/>
        <v>11399.640359999999</v>
      </c>
    </row>
    <row r="7" spans="1:26" x14ac:dyDescent="0.25">
      <c r="A7" s="18" t="s">
        <v>7</v>
      </c>
      <c r="B7" s="19">
        <v>15000</v>
      </c>
      <c r="C7" s="19">
        <f t="shared" si="2"/>
        <v>2250</v>
      </c>
      <c r="D7" s="19">
        <f t="shared" si="3"/>
        <v>12750</v>
      </c>
      <c r="E7" s="19">
        <f>E5*3</f>
        <v>38250</v>
      </c>
      <c r="F7" s="19">
        <v>2225</v>
      </c>
      <c r="G7" s="19">
        <v>12760.199999999999</v>
      </c>
      <c r="H7" s="19">
        <f>G7*0.15-H5-H6</f>
        <v>638.0100000000001</v>
      </c>
      <c r="I7" s="19">
        <f t="shared" si="4"/>
        <v>1586.9899999999998</v>
      </c>
      <c r="J7" s="19">
        <f t="shared" si="0"/>
        <v>75.869640000000004</v>
      </c>
      <c r="K7" s="19">
        <f t="shared" si="1"/>
        <v>11087.140359999999</v>
      </c>
    </row>
    <row r="8" spans="1:26" x14ac:dyDescent="0.25">
      <c r="A8" s="18" t="s">
        <v>8</v>
      </c>
      <c r="B8" s="19">
        <v>15000</v>
      </c>
      <c r="C8" s="19">
        <f t="shared" si="2"/>
        <v>2250</v>
      </c>
      <c r="D8" s="19">
        <f t="shared" si="3"/>
        <v>12750</v>
      </c>
      <c r="E8" s="19">
        <f>E5*4</f>
        <v>51000</v>
      </c>
      <c r="F8" s="19">
        <v>2550</v>
      </c>
      <c r="G8" s="19">
        <v>17013.599999999999</v>
      </c>
      <c r="H8" s="19">
        <f>G8*0.15-H5-H6-H7</f>
        <v>638.00999999999988</v>
      </c>
      <c r="I8" s="19">
        <f t="shared" si="4"/>
        <v>1911.9900000000002</v>
      </c>
      <c r="J8" s="19">
        <f t="shared" si="0"/>
        <v>75.869640000000004</v>
      </c>
      <c r="K8" s="19">
        <f t="shared" si="1"/>
        <v>10762.140359999999</v>
      </c>
    </row>
    <row r="9" spans="1:26" x14ac:dyDescent="0.25">
      <c r="A9" s="18" t="s">
        <v>9</v>
      </c>
      <c r="B9" s="19">
        <v>15000</v>
      </c>
      <c r="C9" s="19">
        <f t="shared" si="2"/>
        <v>2250</v>
      </c>
      <c r="D9" s="19">
        <f t="shared" si="3"/>
        <v>12750</v>
      </c>
      <c r="E9" s="19">
        <f>E5*5</f>
        <v>63750</v>
      </c>
      <c r="F9" s="19">
        <v>2550</v>
      </c>
      <c r="G9" s="19">
        <v>21267</v>
      </c>
      <c r="H9" s="19">
        <f>G9*0.15-H5-H6-H7-H8</f>
        <v>638.0100000000001</v>
      </c>
      <c r="I9" s="19">
        <f t="shared" si="4"/>
        <v>1911.9899999999998</v>
      </c>
      <c r="J9" s="19">
        <f t="shared" si="0"/>
        <v>75.869640000000004</v>
      </c>
      <c r="K9" s="19">
        <f t="shared" si="1"/>
        <v>10762.140359999999</v>
      </c>
    </row>
    <row r="10" spans="1:26" x14ac:dyDescent="0.25">
      <c r="A10" s="18" t="s">
        <v>10</v>
      </c>
      <c r="B10" s="19">
        <v>15000</v>
      </c>
      <c r="C10" s="19">
        <f t="shared" si="2"/>
        <v>2250</v>
      </c>
      <c r="D10" s="19">
        <f t="shared" si="3"/>
        <v>12750</v>
      </c>
      <c r="E10" s="19">
        <f>E5*6</f>
        <v>76500</v>
      </c>
      <c r="F10" s="19">
        <v>3005</v>
      </c>
      <c r="G10" s="19">
        <v>25520.399999999998</v>
      </c>
      <c r="H10" s="19">
        <f>G10*0.15-H5-H6-H7-H8-H9</f>
        <v>638.00999999999988</v>
      </c>
      <c r="I10" s="19">
        <f t="shared" si="4"/>
        <v>2366.9900000000002</v>
      </c>
      <c r="J10" s="19">
        <f t="shared" si="0"/>
        <v>75.869640000000004</v>
      </c>
      <c r="K10" s="19">
        <f t="shared" si="1"/>
        <v>10307.140359999999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8" t="s">
        <v>11</v>
      </c>
      <c r="B11" s="19">
        <v>15000</v>
      </c>
      <c r="C11" s="19">
        <f t="shared" si="2"/>
        <v>2250</v>
      </c>
      <c r="D11" s="19">
        <f t="shared" si="3"/>
        <v>12750</v>
      </c>
      <c r="E11" s="19">
        <f>E5*7</f>
        <v>89250</v>
      </c>
      <c r="F11" s="19">
        <v>3442.5</v>
      </c>
      <c r="G11" s="19">
        <v>31020.75</v>
      </c>
      <c r="H11" s="19">
        <f>G11*0.15-H5-H6-H7-H8-H9-H10</f>
        <v>825.05250000000058</v>
      </c>
      <c r="I11" s="19">
        <f t="shared" si="4"/>
        <v>2617.4474999999993</v>
      </c>
      <c r="J11" s="19">
        <f>(B11-6471)*0.00759</f>
        <v>64.735110000000006</v>
      </c>
      <c r="K11" s="19">
        <f t="shared" si="1"/>
        <v>10067.817390000002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" customFormat="1" x14ac:dyDescent="0.25">
      <c r="A12" s="18" t="s">
        <v>12</v>
      </c>
      <c r="B12" s="19">
        <v>15000</v>
      </c>
      <c r="C12" s="19">
        <f t="shared" si="2"/>
        <v>2250</v>
      </c>
      <c r="D12" s="19">
        <f t="shared" si="3"/>
        <v>12750</v>
      </c>
      <c r="E12" s="19">
        <f>E5*8</f>
        <v>102000</v>
      </c>
      <c r="F12" s="19">
        <v>3442.5</v>
      </c>
      <c r="G12" s="19">
        <v>36521.1</v>
      </c>
      <c r="H12" s="19">
        <f>(G12-32000)*0.2+4800-H5-H6-H7-H8-H9-H10-H11</f>
        <v>1051.1074999999983</v>
      </c>
      <c r="I12" s="19">
        <f t="shared" si="4"/>
        <v>2391.3925000000017</v>
      </c>
      <c r="J12" s="19">
        <f t="shared" ref="J12:J16" si="5">(B12-6471)*0.00759</f>
        <v>64.735110000000006</v>
      </c>
      <c r="K12" s="19">
        <f t="shared" si="1"/>
        <v>10293.872389999999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8" t="s">
        <v>13</v>
      </c>
      <c r="B13" s="19">
        <v>15000</v>
      </c>
      <c r="C13" s="19">
        <f t="shared" si="2"/>
        <v>2250</v>
      </c>
      <c r="D13" s="19">
        <f t="shared" si="3"/>
        <v>12750</v>
      </c>
      <c r="E13" s="19">
        <f>E5*9</f>
        <v>114750</v>
      </c>
      <c r="F13" s="19">
        <v>3442.5</v>
      </c>
      <c r="G13" s="19">
        <v>42021.45</v>
      </c>
      <c r="H13" s="19">
        <f>(G13-32000)*0.2+4800-H5-H6-H7-H8-H9-H10-H11-H12</f>
        <v>1100.0699999999993</v>
      </c>
      <c r="I13" s="19">
        <f t="shared" si="4"/>
        <v>2342.4300000000007</v>
      </c>
      <c r="J13" s="19">
        <f t="shared" si="5"/>
        <v>64.735110000000006</v>
      </c>
      <c r="K13" s="19">
        <f t="shared" si="1"/>
        <v>10342.83489</v>
      </c>
    </row>
    <row r="14" spans="1:26" x14ac:dyDescent="0.25">
      <c r="A14" s="18" t="s">
        <v>14</v>
      </c>
      <c r="B14" s="19">
        <v>15000</v>
      </c>
      <c r="C14" s="19">
        <f t="shared" si="2"/>
        <v>2250</v>
      </c>
      <c r="D14" s="19">
        <f t="shared" si="3"/>
        <v>12750</v>
      </c>
      <c r="E14" s="19">
        <f>E5*10</f>
        <v>127500</v>
      </c>
      <c r="F14" s="19">
        <v>3442.5</v>
      </c>
      <c r="G14" s="19">
        <v>47521.799999999996</v>
      </c>
      <c r="H14" s="19">
        <f>(G14-32000)*0.2+4800-H5-H6-H7-H8-H9-H10-H11-H12-H13</f>
        <v>1100.0699999999997</v>
      </c>
      <c r="I14" s="19">
        <f t="shared" si="4"/>
        <v>2342.4300000000003</v>
      </c>
      <c r="J14" s="19">
        <f t="shared" si="5"/>
        <v>64.735110000000006</v>
      </c>
      <c r="K14" s="19">
        <f t="shared" si="1"/>
        <v>10342.83489</v>
      </c>
    </row>
    <row r="15" spans="1:26" x14ac:dyDescent="0.25">
      <c r="A15" s="18" t="s">
        <v>15</v>
      </c>
      <c r="B15" s="19">
        <v>15000</v>
      </c>
      <c r="C15" s="19">
        <f t="shared" si="2"/>
        <v>2250</v>
      </c>
      <c r="D15" s="19">
        <f t="shared" si="3"/>
        <v>12750</v>
      </c>
      <c r="E15" s="19">
        <f>E5*11</f>
        <v>140250</v>
      </c>
      <c r="F15" s="19">
        <v>3442.5</v>
      </c>
      <c r="G15" s="19">
        <v>53022.149999999994</v>
      </c>
      <c r="H15" s="19">
        <f>(G15-32000)*0.2+4800-H5-H6-H7-H8-H9-H10-H11-H12-H13-H14</f>
        <v>1100.0700000000011</v>
      </c>
      <c r="I15" s="19">
        <f t="shared" si="4"/>
        <v>2342.4299999999989</v>
      </c>
      <c r="J15" s="19">
        <f t="shared" si="5"/>
        <v>64.735110000000006</v>
      </c>
      <c r="K15" s="19">
        <f t="shared" si="1"/>
        <v>10342.834890000002</v>
      </c>
    </row>
    <row r="16" spans="1:26" x14ac:dyDescent="0.25">
      <c r="A16" s="18" t="s">
        <v>16</v>
      </c>
      <c r="B16" s="19">
        <v>15000</v>
      </c>
      <c r="C16" s="19">
        <f t="shared" si="2"/>
        <v>2250</v>
      </c>
      <c r="D16" s="19">
        <f t="shared" si="3"/>
        <v>12750</v>
      </c>
      <c r="E16" s="19">
        <f>E5*12</f>
        <v>153000</v>
      </c>
      <c r="F16" s="19">
        <v>3442.5</v>
      </c>
      <c r="G16" s="19">
        <v>58522.499999999993</v>
      </c>
      <c r="H16" s="19">
        <f>(G16-32000)*0.2+4800-H5-H6-H7-H8-H9-H10-H11-H12-H13-H14-H15</f>
        <v>1100.0699999999997</v>
      </c>
      <c r="I16" s="19">
        <f t="shared" si="4"/>
        <v>2342.4300000000003</v>
      </c>
      <c r="J16" s="19">
        <f t="shared" si="5"/>
        <v>64.735110000000006</v>
      </c>
      <c r="K16" s="19">
        <f t="shared" si="1"/>
        <v>10342.83489</v>
      </c>
      <c r="L16" s="3"/>
    </row>
    <row r="17" spans="1:11" x14ac:dyDescent="0.25">
      <c r="A17" s="20" t="s">
        <v>17</v>
      </c>
      <c r="B17" s="21">
        <f>SUM(B5:B16)</f>
        <v>180000</v>
      </c>
      <c r="C17" s="21">
        <f t="shared" ref="C17:D17" si="6">SUM(C5:C16)</f>
        <v>27000</v>
      </c>
      <c r="D17" s="21">
        <f t="shared" si="6"/>
        <v>153000</v>
      </c>
      <c r="E17" s="21">
        <f>E16</f>
        <v>153000</v>
      </c>
      <c r="F17" s="21">
        <f>SUM(F5:F16)</f>
        <v>34810</v>
      </c>
      <c r="G17" s="21">
        <f>G16</f>
        <v>58522.499999999993</v>
      </c>
      <c r="H17" s="21">
        <f>SUM(H5:H16)</f>
        <v>10104.499999999998</v>
      </c>
      <c r="I17" s="21">
        <f>SUM(I5:I16)</f>
        <v>24705.500000000004</v>
      </c>
      <c r="J17" s="21">
        <f>SUM(J5:J16)</f>
        <v>843.6284999999998</v>
      </c>
      <c r="K17" s="21">
        <f>SUM(K5:K16)</f>
        <v>127450.87149999999</v>
      </c>
    </row>
    <row r="18" spans="1:11" hidden="1" x14ac:dyDescent="0.25">
      <c r="A18" s="10"/>
      <c r="B18" s="11"/>
      <c r="C18" s="11"/>
      <c r="D18" s="12"/>
      <c r="E18" s="13"/>
      <c r="F18" s="14">
        <f>D17-G17</f>
        <v>94477.5</v>
      </c>
      <c r="G18" s="11"/>
      <c r="H18" s="11"/>
      <c r="I18" s="15">
        <f>(G17-32000)*0.2</f>
        <v>5304.4999999999991</v>
      </c>
      <c r="J18" s="11"/>
      <c r="K18" s="11"/>
    </row>
    <row r="21" spans="1:11" x14ac:dyDescent="0.25">
      <c r="I21" s="5"/>
    </row>
    <row r="22" spans="1:11" x14ac:dyDescent="0.25">
      <c r="G22" s="5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2"/>
  <sheetViews>
    <sheetView workbookViewId="0">
      <selection activeCell="H30" sqref="H30"/>
    </sheetView>
  </sheetViews>
  <sheetFormatPr defaultRowHeight="15" x14ac:dyDescent="0.25"/>
  <cols>
    <col min="2" max="2" width="11.42578125" customWidth="1"/>
    <col min="3" max="3" width="11.85546875" customWidth="1"/>
    <col min="4" max="4" width="12.42578125" customWidth="1"/>
    <col min="5" max="5" width="13" customWidth="1"/>
    <col min="6" max="6" width="21" customWidth="1"/>
    <col min="7" max="7" width="15" customWidth="1"/>
    <col min="8" max="8" width="17.7109375" customWidth="1"/>
    <col min="9" max="9" width="15" customWidth="1"/>
    <col min="10" max="10" width="18.140625" customWidth="1"/>
    <col min="11" max="11" width="11.7109375" customWidth="1"/>
    <col min="12" max="12" width="27.140625" customWidth="1"/>
  </cols>
  <sheetData>
    <row r="1" spans="1:26" x14ac:dyDescent="0.25">
      <c r="A1" s="26" t="s">
        <v>51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6" ht="60" x14ac:dyDescent="0.25">
      <c r="A2" s="16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30</v>
      </c>
      <c r="G2" s="17" t="s">
        <v>33</v>
      </c>
      <c r="H2" s="17" t="s">
        <v>31</v>
      </c>
      <c r="I2" s="17" t="s">
        <v>20</v>
      </c>
      <c r="J2" s="17" t="s">
        <v>18</v>
      </c>
      <c r="K2" s="16" t="s">
        <v>19</v>
      </c>
    </row>
    <row r="3" spans="1:26" x14ac:dyDescent="0.25">
      <c r="A3" s="16"/>
      <c r="B3" s="16" t="s">
        <v>32</v>
      </c>
      <c r="C3" s="16" t="s">
        <v>32</v>
      </c>
      <c r="D3" s="16" t="s">
        <v>32</v>
      </c>
      <c r="E3" s="16" t="s">
        <v>32</v>
      </c>
      <c r="F3" s="16" t="s">
        <v>32</v>
      </c>
      <c r="G3" s="16" t="s">
        <v>32</v>
      </c>
      <c r="H3" s="16" t="s">
        <v>32</v>
      </c>
      <c r="I3" s="16" t="s">
        <v>32</v>
      </c>
      <c r="J3" s="16" t="s">
        <v>32</v>
      </c>
      <c r="K3" s="16" t="s">
        <v>32</v>
      </c>
    </row>
    <row r="4" spans="1:26" ht="47.25" customHeight="1" x14ac:dyDescent="0.25">
      <c r="A4" s="22"/>
      <c r="B4" s="23" t="s">
        <v>21</v>
      </c>
      <c r="C4" s="24" t="s">
        <v>22</v>
      </c>
      <c r="D4" s="24" t="s">
        <v>28</v>
      </c>
      <c r="E4" s="24" t="s">
        <v>24</v>
      </c>
      <c r="F4" s="24" t="s">
        <v>36</v>
      </c>
      <c r="G4" s="24" t="s">
        <v>29</v>
      </c>
      <c r="H4" s="24" t="s">
        <v>35</v>
      </c>
      <c r="I4" s="24" t="s">
        <v>48</v>
      </c>
      <c r="J4" s="24" t="s">
        <v>49</v>
      </c>
      <c r="K4" s="24" t="s">
        <v>50</v>
      </c>
      <c r="P4" s="4"/>
    </row>
    <row r="5" spans="1:26" x14ac:dyDescent="0.25">
      <c r="A5" s="18" t="s">
        <v>5</v>
      </c>
      <c r="B5" s="19">
        <v>20000</v>
      </c>
      <c r="C5" s="19">
        <f>B5*0.15</f>
        <v>3000</v>
      </c>
      <c r="D5" s="19">
        <f>B5-C5</f>
        <v>17000</v>
      </c>
      <c r="E5" s="19">
        <f>D5</f>
        <v>17000</v>
      </c>
      <c r="F5" s="19">
        <f>E5*0.15</f>
        <v>2550</v>
      </c>
      <c r="G5" s="19">
        <v>4253.3999999999996</v>
      </c>
      <c r="H5" s="19">
        <f>G5*0.15</f>
        <v>638.00999999999988</v>
      </c>
      <c r="I5" s="19">
        <f>F5-H5</f>
        <v>1911.9900000000002</v>
      </c>
      <c r="J5" s="19">
        <f t="shared" ref="J5:J10" si="0">(B5-5004)*0.00759</f>
        <v>113.81964000000001</v>
      </c>
      <c r="K5" s="19">
        <f t="shared" ref="K5:K16" si="1">D5-I5-J5</f>
        <v>14974.190360000001</v>
      </c>
    </row>
    <row r="6" spans="1:26" x14ac:dyDescent="0.25">
      <c r="A6" s="18" t="s">
        <v>6</v>
      </c>
      <c r="B6" s="19">
        <v>20000</v>
      </c>
      <c r="C6" s="19">
        <f t="shared" ref="C6:C16" si="2">B6*0.15</f>
        <v>3000</v>
      </c>
      <c r="D6" s="19">
        <f t="shared" ref="D6:D16" si="3">B6-C6</f>
        <v>17000</v>
      </c>
      <c r="E6" s="19">
        <f>E5*2</f>
        <v>34000</v>
      </c>
      <c r="F6" s="19">
        <f>(E6-32000)*0.2+4800-F5</f>
        <v>2650</v>
      </c>
      <c r="G6" s="19">
        <v>8506.7999999999993</v>
      </c>
      <c r="H6" s="19">
        <f>G6*0.15-H5</f>
        <v>638.00999999999988</v>
      </c>
      <c r="I6" s="19">
        <f t="shared" ref="I6:I16" si="4">F6-H6</f>
        <v>2011.9900000000002</v>
      </c>
      <c r="J6" s="19">
        <f t="shared" si="0"/>
        <v>113.81964000000001</v>
      </c>
      <c r="K6" s="19">
        <f t="shared" si="1"/>
        <v>14874.190360000001</v>
      </c>
    </row>
    <row r="7" spans="1:26" x14ac:dyDescent="0.25">
      <c r="A7" s="18" t="s">
        <v>7</v>
      </c>
      <c r="B7" s="19">
        <v>20000</v>
      </c>
      <c r="C7" s="19">
        <f t="shared" si="2"/>
        <v>3000</v>
      </c>
      <c r="D7" s="19">
        <f t="shared" si="3"/>
        <v>17000</v>
      </c>
      <c r="E7" s="19">
        <f>E5*3</f>
        <v>51000</v>
      </c>
      <c r="F7" s="19">
        <f>(E7-32000)*0.2+4800-F5-F6</f>
        <v>3400</v>
      </c>
      <c r="G7" s="19">
        <v>12760.199999999999</v>
      </c>
      <c r="H7" s="19">
        <f>G7*0.15-H5-H6</f>
        <v>638.0100000000001</v>
      </c>
      <c r="I7" s="19">
        <f t="shared" si="4"/>
        <v>2761.99</v>
      </c>
      <c r="J7" s="19">
        <f t="shared" si="0"/>
        <v>113.81964000000001</v>
      </c>
      <c r="K7" s="19">
        <f t="shared" si="1"/>
        <v>14124.190360000001</v>
      </c>
    </row>
    <row r="8" spans="1:26" x14ac:dyDescent="0.25">
      <c r="A8" s="18" t="s">
        <v>8</v>
      </c>
      <c r="B8" s="19">
        <v>20000</v>
      </c>
      <c r="C8" s="19">
        <f t="shared" si="2"/>
        <v>3000</v>
      </c>
      <c r="D8" s="19">
        <f t="shared" si="3"/>
        <v>17000</v>
      </c>
      <c r="E8" s="19">
        <f>E5*4</f>
        <v>68000</v>
      </c>
      <c r="F8" s="19">
        <f>(E8-32000)*0.2+4800-F5-F6-F7</f>
        <v>3400</v>
      </c>
      <c r="G8" s="19">
        <v>17013.599999999999</v>
      </c>
      <c r="H8" s="19">
        <f>G8*0.15-H5-H6-H7</f>
        <v>638.00999999999988</v>
      </c>
      <c r="I8" s="19">
        <f t="shared" si="4"/>
        <v>2761.9900000000002</v>
      </c>
      <c r="J8" s="19">
        <f t="shared" si="0"/>
        <v>113.81964000000001</v>
      </c>
      <c r="K8" s="19">
        <f t="shared" si="1"/>
        <v>14124.190360000001</v>
      </c>
    </row>
    <row r="9" spans="1:26" x14ac:dyDescent="0.25">
      <c r="A9" s="18" t="s">
        <v>9</v>
      </c>
      <c r="B9" s="19">
        <v>20000</v>
      </c>
      <c r="C9" s="19">
        <f t="shared" si="2"/>
        <v>3000</v>
      </c>
      <c r="D9" s="19">
        <f t="shared" si="3"/>
        <v>17000</v>
      </c>
      <c r="E9" s="19">
        <f>E5*5</f>
        <v>85000</v>
      </c>
      <c r="F9" s="19">
        <f>(E9-70000)*0.27+12400-F5-F6-F7-F8</f>
        <v>4450</v>
      </c>
      <c r="G9" s="19">
        <v>21267</v>
      </c>
      <c r="H9" s="19">
        <f>G9*0.15-H5-H6-H7-H8</f>
        <v>638.0100000000001</v>
      </c>
      <c r="I9" s="19">
        <f t="shared" si="4"/>
        <v>3811.99</v>
      </c>
      <c r="J9" s="19">
        <f t="shared" si="0"/>
        <v>113.81964000000001</v>
      </c>
      <c r="K9" s="19">
        <f t="shared" si="1"/>
        <v>13074.190360000001</v>
      </c>
    </row>
    <row r="10" spans="1:26" x14ac:dyDescent="0.25">
      <c r="A10" s="18" t="s">
        <v>10</v>
      </c>
      <c r="B10" s="19">
        <v>20000</v>
      </c>
      <c r="C10" s="19">
        <f t="shared" si="2"/>
        <v>3000</v>
      </c>
      <c r="D10" s="19">
        <f t="shared" si="3"/>
        <v>17000</v>
      </c>
      <c r="E10" s="19">
        <f>E5*6</f>
        <v>102000</v>
      </c>
      <c r="F10" s="19">
        <f>(E10-70000)*0.27+12400-F5-F6-F7-F8-F9</f>
        <v>4590</v>
      </c>
      <c r="G10" s="19">
        <v>25520.399999999998</v>
      </c>
      <c r="H10" s="19">
        <f>G10*0.15-H5-H6-H7-H8-H9</f>
        <v>638.00999999999988</v>
      </c>
      <c r="I10" s="19">
        <f t="shared" si="4"/>
        <v>3951.9900000000002</v>
      </c>
      <c r="J10" s="19">
        <f t="shared" si="0"/>
        <v>113.81964000000001</v>
      </c>
      <c r="K10" s="19">
        <f t="shared" si="1"/>
        <v>12934.190360000001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8" t="s">
        <v>11</v>
      </c>
      <c r="B11" s="19">
        <v>20000</v>
      </c>
      <c r="C11" s="19">
        <f t="shared" si="2"/>
        <v>3000</v>
      </c>
      <c r="D11" s="19">
        <f t="shared" si="3"/>
        <v>17000</v>
      </c>
      <c r="E11" s="19">
        <f>E5*7</f>
        <v>119000</v>
      </c>
      <c r="F11" s="19">
        <f>(E11-70000)*0.27+12400-F5-F6-F7-F8-F9-F10</f>
        <v>4590</v>
      </c>
      <c r="G11" s="19">
        <v>31020.75</v>
      </c>
      <c r="H11" s="19">
        <f>G11*0.15-H5-H6-H7-H8-H9-H10</f>
        <v>825.05250000000058</v>
      </c>
      <c r="I11" s="19">
        <f t="shared" si="4"/>
        <v>3764.9474999999993</v>
      </c>
      <c r="J11" s="19">
        <f>(B11-6471)*0.00759</f>
        <v>102.68511000000001</v>
      </c>
      <c r="K11" s="19">
        <f t="shared" si="1"/>
        <v>13132.367390000001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" customFormat="1" x14ac:dyDescent="0.25">
      <c r="A12" s="18" t="s">
        <v>12</v>
      </c>
      <c r="B12" s="19">
        <v>20000</v>
      </c>
      <c r="C12" s="19">
        <f t="shared" si="2"/>
        <v>3000</v>
      </c>
      <c r="D12" s="19">
        <f t="shared" si="3"/>
        <v>17000</v>
      </c>
      <c r="E12" s="19">
        <f>E5*8</f>
        <v>136000</v>
      </c>
      <c r="F12" s="19">
        <f>(E12-70000)*0.27+12400-F5-F6-F7-F8-F9-F10-F11</f>
        <v>4590</v>
      </c>
      <c r="G12" s="19">
        <v>36521.1</v>
      </c>
      <c r="H12" s="19">
        <f>(G12-32000)*0.2+4800-H5-H6-H7-H8-H9-H10-H11</f>
        <v>1051.1074999999983</v>
      </c>
      <c r="I12" s="19">
        <f t="shared" si="4"/>
        <v>3538.8925000000017</v>
      </c>
      <c r="J12" s="19">
        <f t="shared" ref="J12:J16" si="5">(B12-6471)*0.00759</f>
        <v>102.68511000000001</v>
      </c>
      <c r="K12" s="19">
        <f t="shared" si="1"/>
        <v>13358.422389999998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8" t="s">
        <v>13</v>
      </c>
      <c r="B13" s="19">
        <v>20000</v>
      </c>
      <c r="C13" s="19">
        <f t="shared" si="2"/>
        <v>3000</v>
      </c>
      <c r="D13" s="19">
        <f t="shared" si="3"/>
        <v>17000</v>
      </c>
      <c r="E13" s="19">
        <f>E5*9</f>
        <v>153000</v>
      </c>
      <c r="F13" s="19">
        <f>(E13-70000)*0.27+12400-F5-F6-F7-F8-F9-F10-F11-F12</f>
        <v>4590</v>
      </c>
      <c r="G13" s="19">
        <v>42021.45</v>
      </c>
      <c r="H13" s="19">
        <f>(G13-32000)*0.2+4800-H5-H6-H7-H8-H9-H10-H11-H12</f>
        <v>1100.0699999999993</v>
      </c>
      <c r="I13" s="19">
        <f t="shared" si="4"/>
        <v>3489.9300000000007</v>
      </c>
      <c r="J13" s="19">
        <f t="shared" si="5"/>
        <v>102.68511000000001</v>
      </c>
      <c r="K13" s="19">
        <f t="shared" si="1"/>
        <v>13407.384889999999</v>
      </c>
    </row>
    <row r="14" spans="1:26" x14ac:dyDescent="0.25">
      <c r="A14" s="18" t="s">
        <v>14</v>
      </c>
      <c r="B14" s="19">
        <v>20000</v>
      </c>
      <c r="C14" s="19">
        <f t="shared" si="2"/>
        <v>3000</v>
      </c>
      <c r="D14" s="19">
        <f t="shared" si="3"/>
        <v>17000</v>
      </c>
      <c r="E14" s="19">
        <f>E5*10</f>
        <v>170000</v>
      </c>
      <c r="F14" s="19">
        <f>(E14-70000)*0.27+12400-F5-F6-F7-F8-F9-F10-F11-F12-F13</f>
        <v>4590</v>
      </c>
      <c r="G14" s="19">
        <v>47521.799999999996</v>
      </c>
      <c r="H14" s="19">
        <f>(G14-32000)*0.2+4800-H5-H6-H7-H8-H9-H10-H11-H12-H13</f>
        <v>1100.0699999999997</v>
      </c>
      <c r="I14" s="19">
        <f t="shared" si="4"/>
        <v>3489.9300000000003</v>
      </c>
      <c r="J14" s="19">
        <f t="shared" si="5"/>
        <v>102.68511000000001</v>
      </c>
      <c r="K14" s="19">
        <f t="shared" si="1"/>
        <v>13407.384889999999</v>
      </c>
    </row>
    <row r="15" spans="1:26" x14ac:dyDescent="0.25">
      <c r="A15" s="18" t="s">
        <v>15</v>
      </c>
      <c r="B15" s="19">
        <v>20000</v>
      </c>
      <c r="C15" s="19">
        <f t="shared" si="2"/>
        <v>3000</v>
      </c>
      <c r="D15" s="19">
        <f t="shared" si="3"/>
        <v>17000</v>
      </c>
      <c r="E15" s="19">
        <f>E5*11</f>
        <v>187000</v>
      </c>
      <c r="F15" s="19">
        <f>(E15-70000)*0.27+12400-F5-F6-F7-F8-F9-F10-F11-F12-F13-F14</f>
        <v>4590</v>
      </c>
      <c r="G15" s="19">
        <v>53022.149999999994</v>
      </c>
      <c r="H15" s="19">
        <f>(G15-32000)*0.2+4800-H5-H6-H7-H8-H9-H10-H11-H12-H13-H14</f>
        <v>1100.0700000000011</v>
      </c>
      <c r="I15" s="19">
        <f t="shared" si="4"/>
        <v>3489.9299999999989</v>
      </c>
      <c r="J15" s="19">
        <f t="shared" si="5"/>
        <v>102.68511000000001</v>
      </c>
      <c r="K15" s="19">
        <f t="shared" si="1"/>
        <v>13407.384890000001</v>
      </c>
    </row>
    <row r="16" spans="1:26" x14ac:dyDescent="0.25">
      <c r="A16" s="18" t="s">
        <v>16</v>
      </c>
      <c r="B16" s="19">
        <v>20000</v>
      </c>
      <c r="C16" s="19">
        <f t="shared" si="2"/>
        <v>3000</v>
      </c>
      <c r="D16" s="19">
        <f t="shared" si="3"/>
        <v>17000</v>
      </c>
      <c r="E16" s="19">
        <f>E5*12</f>
        <v>204000</v>
      </c>
      <c r="F16" s="19">
        <f>(E16-70000)*0.27+12400-F5-F6-F7-F8-F9-F10-F11-F12-F13-F14-F15</f>
        <v>4590</v>
      </c>
      <c r="G16" s="19">
        <v>58522.499999999993</v>
      </c>
      <c r="H16" s="19">
        <f>(G16-32000)*0.2+4800-H5-H6-H7-H8-H9-H10-H11-H12-H13-H14-H15</f>
        <v>1100.0699999999997</v>
      </c>
      <c r="I16" s="19">
        <f t="shared" si="4"/>
        <v>3489.9300000000003</v>
      </c>
      <c r="J16" s="19">
        <f t="shared" si="5"/>
        <v>102.68511000000001</v>
      </c>
      <c r="K16" s="19">
        <f t="shared" si="1"/>
        <v>13407.384889999999</v>
      </c>
      <c r="L16" s="3"/>
    </row>
    <row r="17" spans="1:11" x14ac:dyDescent="0.25">
      <c r="A17" s="20" t="s">
        <v>17</v>
      </c>
      <c r="B17" s="21">
        <f>SUM(B5:B16)</f>
        <v>240000</v>
      </c>
      <c r="C17" s="21">
        <f t="shared" ref="C17:D17" si="6">SUM(C5:C16)</f>
        <v>36000</v>
      </c>
      <c r="D17" s="21">
        <f t="shared" si="6"/>
        <v>204000</v>
      </c>
      <c r="E17" s="21">
        <f>E16</f>
        <v>204000</v>
      </c>
      <c r="F17" s="21">
        <f>SUM(F5:F16)</f>
        <v>48580</v>
      </c>
      <c r="G17" s="21">
        <f>G16</f>
        <v>58522.499999999993</v>
      </c>
      <c r="H17" s="21">
        <f>SUM(H5:H16)</f>
        <v>10104.499999999998</v>
      </c>
      <c r="I17" s="21">
        <f>SUM(I5:I16)</f>
        <v>38475.5</v>
      </c>
      <c r="J17" s="21">
        <f>SUM(J5:J16)</f>
        <v>1299.0284999999999</v>
      </c>
      <c r="K17" s="21">
        <f>SUM(K5:K16)</f>
        <v>164225.47149999999</v>
      </c>
    </row>
    <row r="18" spans="1:11" hidden="1" x14ac:dyDescent="0.25">
      <c r="A18" s="10"/>
      <c r="B18" s="11"/>
      <c r="C18" s="11"/>
      <c r="D18" s="12"/>
      <c r="E18" s="13"/>
      <c r="F18" s="14">
        <f>D17-G17</f>
        <v>145477.5</v>
      </c>
      <c r="G18" s="11"/>
      <c r="H18" s="11"/>
      <c r="I18" s="15">
        <f>(G17-32000)*0.2</f>
        <v>5304.4999999999991</v>
      </c>
      <c r="J18" s="11"/>
      <c r="K18" s="11"/>
    </row>
    <row r="21" spans="1:11" x14ac:dyDescent="0.25">
      <c r="I21" s="5"/>
    </row>
    <row r="22" spans="1:11" x14ac:dyDescent="0.25">
      <c r="G22" s="5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AÜ İSTİSNA TUTARLARI</vt:lpstr>
      <vt:lpstr>Asgari Ücret</vt:lpstr>
      <vt:lpstr>8.000 TL</vt:lpstr>
      <vt:lpstr>10.000 TL</vt:lpstr>
      <vt:lpstr>15.000 TL</vt:lpstr>
      <vt:lpstr>20.000 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2022-08-26T15:31:19Z</dcterms:modified>
</cp:coreProperties>
</file>