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SGB00FLSRV01\Çalışma Genel Müdürlüğü\CIDB\6. Kitap Çalışması\2024\İnternet Kitap 2024\"/>
    </mc:Choice>
  </mc:AlternateContent>
  <bookViews>
    <workbookView xWindow="0" yWindow="0" windowWidth="14580" windowHeight="10950" tabRatio="862"/>
  </bookViews>
  <sheets>
    <sheet name="Metaveri" sheetId="149" r:id="rId1"/>
    <sheet name="İstatistiki kavramlar" sheetId="180" r:id="rId2"/>
    <sheet name="1.1" sheetId="79" r:id="rId3"/>
    <sheet name="1.2" sheetId="80" r:id="rId4"/>
    <sheet name="1.3" sheetId="81" r:id="rId5"/>
    <sheet name="1.4" sheetId="82" r:id="rId6"/>
    <sheet name="1.5" sheetId="83" r:id="rId7"/>
    <sheet name="1.6" sheetId="84" r:id="rId8"/>
    <sheet name="1.7" sheetId="85" r:id="rId9"/>
    <sheet name="1.9" sheetId="88" state="hidden" r:id="rId10"/>
    <sheet name="1.8" sheetId="189" r:id="rId11"/>
    <sheet name="1.9 " sheetId="154" r:id="rId12"/>
    <sheet name="1.10" sheetId="89" r:id="rId13"/>
    <sheet name="1.11" sheetId="90" r:id="rId14"/>
    <sheet name="1.12" sheetId="124" r:id="rId15"/>
    <sheet name="1.13" sheetId="182" r:id="rId16"/>
    <sheet name="1.14" sheetId="172" r:id="rId17"/>
    <sheet name="1.15" sheetId="173" r:id="rId18"/>
    <sheet name="1.16" sheetId="183" r:id="rId19"/>
    <sheet name="1.17" sheetId="176" r:id="rId20"/>
    <sheet name="1.18" sheetId="178" r:id="rId21"/>
    <sheet name="1.19" sheetId="158" r:id="rId22"/>
    <sheet name="1.20" sheetId="186" r:id="rId23"/>
    <sheet name="1.21" sheetId="165" r:id="rId24"/>
    <sheet name="1.22" sheetId="185" r:id="rId25"/>
    <sheet name="1.23" sheetId="150" r:id="rId26"/>
    <sheet name="1.24" sheetId="119" r:id="rId27"/>
    <sheet name="1.25" sheetId="120" r:id="rId28"/>
    <sheet name="1.26" sheetId="179" r:id="rId29"/>
    <sheet name="1.27 ve Grafik 1.1" sheetId="188" r:id="rId30"/>
  </sheets>
  <definedNames>
    <definedName name="_xlnm._FilterDatabase" localSheetId="17" hidden="1">'1.15'!$A$47:$O$81</definedName>
    <definedName name="_xlnm._FilterDatabase" localSheetId="18" hidden="1">'1.16'!$E$1:$E$537</definedName>
    <definedName name="_xlnm._FilterDatabase" localSheetId="20" hidden="1">'1.18'!$A$47:$O$81</definedName>
    <definedName name="_xlnm.Print_Area" localSheetId="16">'1.14'!$A$1:$E$26</definedName>
    <definedName name="_xlnm.Print_Area" localSheetId="19">'1.17'!$A$1:$E$26</definedName>
    <definedName name="_xlnm.Print_Area" localSheetId="21">'1.19'!$A$1:$F$16</definedName>
    <definedName name="_xlnm.Print_Area" localSheetId="3">'1.2'!$A$1:$F$59</definedName>
    <definedName name="_xlnm.Print_Area" localSheetId="22">'1.20'!$A$1:$D$27</definedName>
    <definedName name="_xlnm.Print_Area" localSheetId="23">'1.21'!$A$1:$F$31</definedName>
    <definedName name="_xlnm.Print_Area" localSheetId="24">'1.22'!$A$1:$W$30</definedName>
    <definedName name="_xlnm.Print_Area" localSheetId="25">'1.23'!$A$1:$F$28</definedName>
    <definedName name="_xlnm.Print_Area" localSheetId="26">'1.24'!$A$1:$H$33</definedName>
    <definedName name="_xlnm.Print_Area" localSheetId="27">'1.25'!$A$1:$H$21</definedName>
    <definedName name="_xlnm.Print_Area" localSheetId="29">'1.27 ve Grafik 1.1'!$A$1:$G$53</definedName>
    <definedName name="_xlnm.Print_Area" localSheetId="6">'1.5'!$A$1:$F$45</definedName>
    <definedName name="_xlnm.Print_Area" localSheetId="10">'1.8'!$A$1:$F$50</definedName>
  </definedNames>
  <calcPr calcId="162913"/>
</workbook>
</file>

<file path=xl/calcChain.xml><?xml version="1.0" encoding="utf-8"?>
<calcChain xmlns="http://schemas.openxmlformats.org/spreadsheetml/2006/main">
  <c r="C26" i="150" l="1"/>
  <c r="D26" i="150"/>
  <c r="E26" i="150"/>
  <c r="F26" i="150"/>
  <c r="H33" i="119"/>
  <c r="H32" i="119"/>
  <c r="H31" i="119"/>
  <c r="H30" i="119"/>
  <c r="H29" i="119"/>
  <c r="H28" i="119"/>
  <c r="H27" i="119"/>
  <c r="H26" i="119"/>
  <c r="D33" i="119"/>
  <c r="D32" i="119"/>
  <c r="D31" i="119"/>
  <c r="D30" i="119"/>
  <c r="D29" i="119"/>
  <c r="D28" i="119"/>
  <c r="F46" i="188" l="1"/>
  <c r="F47" i="188"/>
  <c r="F48" i="188"/>
  <c r="F49" i="188"/>
  <c r="F50" i="188"/>
  <c r="D50" i="188"/>
  <c r="E50" i="188"/>
  <c r="D49" i="188"/>
  <c r="F515" i="183"/>
  <c r="E515" i="183"/>
  <c r="F473" i="183"/>
  <c r="F474" i="183"/>
  <c r="F475" i="183"/>
  <c r="F476" i="183"/>
  <c r="F477" i="183"/>
  <c r="F478" i="183"/>
  <c r="F479" i="183"/>
  <c r="F480" i="183"/>
  <c r="F481" i="183"/>
  <c r="F482" i="183"/>
  <c r="F483" i="183"/>
  <c r="F484" i="183"/>
  <c r="F485" i="183"/>
  <c r="F486" i="183"/>
  <c r="F487" i="183"/>
  <c r="F488" i="183"/>
  <c r="F489" i="183"/>
  <c r="F490" i="183"/>
  <c r="F491" i="183"/>
  <c r="F492" i="183"/>
  <c r="F493" i="183"/>
  <c r="F494" i="183"/>
  <c r="F495" i="183"/>
  <c r="F496" i="183"/>
  <c r="F497" i="183"/>
  <c r="F498" i="183"/>
  <c r="F499" i="183"/>
  <c r="F500" i="183"/>
  <c r="F501" i="183"/>
  <c r="F502" i="183"/>
  <c r="F503" i="183"/>
  <c r="F504" i="183"/>
  <c r="F505" i="183"/>
  <c r="F506" i="183"/>
  <c r="F507" i="183"/>
  <c r="F508" i="183"/>
  <c r="F509" i="183"/>
  <c r="F510" i="183"/>
  <c r="F511" i="183"/>
  <c r="F512" i="183"/>
  <c r="F513" i="183"/>
  <c r="F514" i="183"/>
  <c r="F436" i="182" l="1"/>
  <c r="G22" i="124"/>
  <c r="G23" i="124" s="1"/>
  <c r="H23" i="124"/>
  <c r="F23" i="124"/>
  <c r="E23" i="124"/>
  <c r="D23" i="124"/>
  <c r="C23" i="124"/>
  <c r="E12" i="154" l="1"/>
  <c r="D12" i="154"/>
  <c r="C12" i="154"/>
  <c r="H11" i="154"/>
  <c r="G11" i="154"/>
  <c r="F11" i="154"/>
  <c r="E11" i="154"/>
  <c r="D11" i="154"/>
  <c r="C11" i="154"/>
  <c r="H8" i="154"/>
  <c r="G8" i="154"/>
  <c r="F8" i="154"/>
  <c r="E8" i="154"/>
  <c r="D8" i="154"/>
  <c r="C8" i="154"/>
  <c r="E6" i="84" l="1"/>
  <c r="E7" i="84"/>
  <c r="G8" i="124" l="1"/>
  <c r="G9" i="124"/>
  <c r="G10" i="124"/>
  <c r="G11" i="124"/>
  <c r="G12" i="124"/>
  <c r="G13" i="124"/>
  <c r="G14" i="124"/>
  <c r="G15" i="124"/>
  <c r="G16" i="124"/>
  <c r="G7" i="124"/>
  <c r="C17" i="124"/>
  <c r="D17" i="124"/>
  <c r="E17" i="124"/>
  <c r="F17" i="124"/>
  <c r="G17" i="124" s="1"/>
  <c r="W29" i="185" l="1"/>
  <c r="W30" i="185"/>
  <c r="W28" i="185"/>
  <c r="W27" i="185"/>
  <c r="V21" i="185"/>
  <c r="V27" i="185"/>
  <c r="V22" i="185"/>
  <c r="V23" i="185"/>
  <c r="V24" i="185"/>
  <c r="V25" i="185"/>
  <c r="V26" i="185"/>
  <c r="V28" i="185"/>
  <c r="V29" i="185"/>
  <c r="V30" i="185"/>
  <c r="D26" i="119" l="1"/>
  <c r="D27" i="119"/>
  <c r="F33" i="119"/>
  <c r="B33" i="119"/>
  <c r="F9" i="158" l="1"/>
  <c r="F8" i="158"/>
  <c r="F10" i="158" l="1"/>
  <c r="F11" i="158"/>
  <c r="D26" i="176" l="1"/>
  <c r="E6" i="176"/>
  <c r="D26" i="172"/>
  <c r="C26" i="176"/>
  <c r="F265" i="183"/>
  <c r="F264" i="183"/>
  <c r="C515" i="183"/>
  <c r="F334" i="183"/>
  <c r="F333" i="183"/>
  <c r="F302" i="183"/>
  <c r="F301" i="183"/>
  <c r="F300" i="183"/>
  <c r="F299" i="183"/>
  <c r="F298" i="183"/>
  <c r="F288" i="183"/>
  <c r="F289" i="183"/>
  <c r="F290" i="183"/>
  <c r="F291" i="183"/>
  <c r="E46" i="188" l="1"/>
  <c r="E45" i="188"/>
  <c r="E47" i="188"/>
  <c r="E48" i="188"/>
  <c r="E49" i="188"/>
  <c r="E43" i="188"/>
  <c r="E44" i="188"/>
  <c r="F32" i="119" l="1"/>
  <c r="B32" i="119"/>
  <c r="F31" i="119"/>
  <c r="B31" i="119"/>
  <c r="C28" i="165"/>
  <c r="D27" i="165"/>
  <c r="C27" i="165"/>
  <c r="D22" i="165"/>
  <c r="D28" i="165" s="1"/>
  <c r="C22" i="165"/>
  <c r="D21" i="165"/>
  <c r="C21" i="165"/>
  <c r="D26" i="186"/>
  <c r="D25" i="186"/>
  <c r="D24" i="186"/>
  <c r="L47" i="90"/>
  <c r="K47" i="90"/>
  <c r="J47" i="90"/>
  <c r="I47" i="90"/>
  <c r="H47" i="90"/>
  <c r="G47" i="90"/>
  <c r="F47" i="90"/>
  <c r="E47" i="90"/>
  <c r="D47" i="90"/>
  <c r="C47" i="90"/>
  <c r="E47" i="89"/>
  <c r="D47" i="89"/>
  <c r="C47" i="89"/>
  <c r="G13" i="154"/>
  <c r="G12" i="154"/>
  <c r="E13" i="154"/>
  <c r="C13" i="154"/>
  <c r="F48" i="189"/>
  <c r="E48" i="189"/>
  <c r="D48" i="189"/>
  <c r="C48" i="189"/>
  <c r="K47" i="82"/>
  <c r="J47" i="82"/>
  <c r="I47" i="82"/>
  <c r="H47" i="82"/>
  <c r="G47" i="82"/>
  <c r="F47" i="82"/>
  <c r="E47" i="82"/>
  <c r="D47" i="82"/>
  <c r="C47" i="82"/>
  <c r="L47" i="82"/>
  <c r="E58" i="81"/>
  <c r="D58" i="81"/>
  <c r="C58" i="81"/>
  <c r="E58" i="80"/>
  <c r="D58" i="80"/>
  <c r="C58" i="80"/>
  <c r="E57" i="79"/>
  <c r="D57" i="79"/>
  <c r="C57" i="79"/>
  <c r="E14" i="154" l="1"/>
  <c r="C14" i="154"/>
  <c r="G14" i="154"/>
  <c r="F223" i="183"/>
  <c r="F222" i="183"/>
  <c r="F221" i="183"/>
  <c r="F147" i="183"/>
  <c r="F146" i="183"/>
  <c r="F98" i="183"/>
  <c r="F70" i="183"/>
  <c r="F71" i="183"/>
  <c r="F72" i="183"/>
  <c r="F73" i="183"/>
  <c r="F74" i="183"/>
  <c r="F75" i="183"/>
  <c r="F76" i="183"/>
  <c r="F77" i="183"/>
  <c r="F78" i="183"/>
  <c r="F79" i="183"/>
  <c r="F80" i="183"/>
  <c r="F81" i="183"/>
  <c r="F82" i="183"/>
  <c r="F83" i="183"/>
  <c r="F84" i="183"/>
  <c r="F85" i="183"/>
  <c r="F86" i="183"/>
  <c r="F87" i="183"/>
  <c r="F88" i="183"/>
  <c r="F89" i="183"/>
  <c r="F90" i="183"/>
  <c r="F91" i="183"/>
  <c r="F92" i="183"/>
  <c r="F93" i="183"/>
  <c r="F94" i="183"/>
  <c r="F95" i="183"/>
  <c r="F96" i="183"/>
  <c r="F33" i="183"/>
  <c r="F32" i="183"/>
  <c r="F19" i="183"/>
  <c r="F18" i="183"/>
  <c r="I103" i="173"/>
  <c r="E103" i="173"/>
  <c r="K102" i="173"/>
  <c r="J102" i="173"/>
  <c r="I102" i="173"/>
  <c r="M102" i="173" s="1"/>
  <c r="E102" i="173"/>
  <c r="K101" i="173"/>
  <c r="J101" i="173"/>
  <c r="I101" i="173"/>
  <c r="M101" i="173" s="1"/>
  <c r="E101" i="173"/>
  <c r="K100" i="173"/>
  <c r="J100" i="173"/>
  <c r="I100" i="173"/>
  <c r="E100" i="173"/>
  <c r="K99" i="173"/>
  <c r="J99" i="173"/>
  <c r="I99" i="173"/>
  <c r="E99" i="173"/>
  <c r="K98" i="173"/>
  <c r="J98" i="173"/>
  <c r="I98" i="173"/>
  <c r="M98" i="173" s="1"/>
  <c r="E98" i="173"/>
  <c r="M97" i="173"/>
  <c r="K97" i="173"/>
  <c r="J97" i="173"/>
  <c r="I97" i="173"/>
  <c r="E97" i="173"/>
  <c r="K96" i="173"/>
  <c r="J96" i="173"/>
  <c r="I96" i="173"/>
  <c r="M96" i="173" s="1"/>
  <c r="E96" i="173"/>
  <c r="K95" i="173"/>
  <c r="J95" i="173"/>
  <c r="I95" i="173"/>
  <c r="E95" i="173"/>
  <c r="K94" i="173"/>
  <c r="J94" i="173"/>
  <c r="I94" i="173"/>
  <c r="E94" i="173"/>
  <c r="K93" i="173"/>
  <c r="J93" i="173"/>
  <c r="I93" i="173"/>
  <c r="E93" i="173"/>
  <c r="K92" i="173"/>
  <c r="J92" i="173"/>
  <c r="I92" i="173"/>
  <c r="E92" i="173"/>
  <c r="M92" i="173" s="1"/>
  <c r="K91" i="173"/>
  <c r="J91" i="173"/>
  <c r="I91" i="173"/>
  <c r="M91" i="173" s="1"/>
  <c r="E91" i="173"/>
  <c r="M90" i="173"/>
  <c r="K90" i="173"/>
  <c r="J90" i="173"/>
  <c r="I90" i="173"/>
  <c r="E90" i="173"/>
  <c r="K81" i="173"/>
  <c r="J81" i="173"/>
  <c r="I81" i="173"/>
  <c r="E81" i="173"/>
  <c r="K80" i="173"/>
  <c r="J80" i="173"/>
  <c r="I80" i="173"/>
  <c r="E80" i="173"/>
  <c r="K79" i="173"/>
  <c r="J79" i="173"/>
  <c r="I79" i="173"/>
  <c r="E79" i="173"/>
  <c r="K78" i="173"/>
  <c r="J78" i="173"/>
  <c r="I78" i="173"/>
  <c r="E78" i="173"/>
  <c r="K77" i="173"/>
  <c r="J77" i="173"/>
  <c r="I77" i="173"/>
  <c r="E77" i="173"/>
  <c r="K76" i="173"/>
  <c r="J76" i="173"/>
  <c r="I76" i="173"/>
  <c r="E76" i="173"/>
  <c r="K75" i="173"/>
  <c r="J75" i="173"/>
  <c r="I75" i="173"/>
  <c r="E75" i="173"/>
  <c r="K74" i="173"/>
  <c r="J74" i="173"/>
  <c r="I74" i="173"/>
  <c r="E74" i="173"/>
  <c r="K73" i="173"/>
  <c r="J73" i="173"/>
  <c r="I73" i="173"/>
  <c r="E73" i="173"/>
  <c r="K72" i="173"/>
  <c r="J72" i="173"/>
  <c r="I72" i="173"/>
  <c r="E72" i="173"/>
  <c r="K71" i="173"/>
  <c r="J71" i="173"/>
  <c r="I71" i="173"/>
  <c r="E71" i="173"/>
  <c r="K70" i="173"/>
  <c r="J70" i="173"/>
  <c r="I70" i="173"/>
  <c r="E70" i="173"/>
  <c r="K69" i="173"/>
  <c r="J69" i="173"/>
  <c r="I69" i="173"/>
  <c r="E69" i="173"/>
  <c r="K68" i="173"/>
  <c r="J68" i="173"/>
  <c r="I68" i="173"/>
  <c r="E68" i="173"/>
  <c r="K67" i="173"/>
  <c r="J67" i="173"/>
  <c r="I67" i="173"/>
  <c r="E67" i="173"/>
  <c r="K66" i="173"/>
  <c r="J66" i="173"/>
  <c r="I66" i="173"/>
  <c r="E66" i="173"/>
  <c r="K65" i="173"/>
  <c r="J65" i="173"/>
  <c r="I65" i="173"/>
  <c r="E65" i="173"/>
  <c r="K64" i="173"/>
  <c r="J64" i="173"/>
  <c r="I64" i="173"/>
  <c r="E64" i="173"/>
  <c r="K63" i="173"/>
  <c r="J63" i="173"/>
  <c r="I63" i="173"/>
  <c r="E63" i="173"/>
  <c r="K62" i="173"/>
  <c r="J62" i="173"/>
  <c r="I62" i="173"/>
  <c r="E62" i="173"/>
  <c r="K61" i="173"/>
  <c r="J61" i="173"/>
  <c r="I61" i="173"/>
  <c r="E61" i="173"/>
  <c r="K60" i="173"/>
  <c r="J60" i="173"/>
  <c r="I60" i="173"/>
  <c r="E60" i="173"/>
  <c r="K59" i="173"/>
  <c r="J59" i="173"/>
  <c r="I59" i="173"/>
  <c r="E59" i="173"/>
  <c r="K58" i="173"/>
  <c r="J58" i="173"/>
  <c r="I58" i="173"/>
  <c r="E58" i="173"/>
  <c r="K57" i="173"/>
  <c r="J57" i="173"/>
  <c r="I57" i="173"/>
  <c r="E57" i="173"/>
  <c r="K56" i="173"/>
  <c r="J56" i="173"/>
  <c r="I56" i="173"/>
  <c r="E56" i="173"/>
  <c r="K55" i="173"/>
  <c r="J55" i="173"/>
  <c r="I55" i="173"/>
  <c r="E55" i="173"/>
  <c r="K54" i="173"/>
  <c r="J54" i="173"/>
  <c r="I54" i="173"/>
  <c r="E54" i="173"/>
  <c r="K53" i="173"/>
  <c r="J53" i="173"/>
  <c r="I53" i="173"/>
  <c r="E53" i="173"/>
  <c r="K52" i="173"/>
  <c r="J52" i="173"/>
  <c r="I52" i="173"/>
  <c r="E52" i="173"/>
  <c r="K51" i="173"/>
  <c r="J51" i="173"/>
  <c r="I51" i="173"/>
  <c r="E51" i="173"/>
  <c r="K50" i="173"/>
  <c r="J50" i="173"/>
  <c r="I50" i="173"/>
  <c r="E50" i="173"/>
  <c r="K49" i="173"/>
  <c r="J49" i="173"/>
  <c r="I49" i="173"/>
  <c r="E49" i="173"/>
  <c r="K48" i="173"/>
  <c r="J48" i="173"/>
  <c r="I48" i="173"/>
  <c r="M48" i="173" s="1"/>
  <c r="E48" i="173"/>
  <c r="E25" i="172"/>
  <c r="E24" i="172"/>
  <c r="E23" i="172"/>
  <c r="E22" i="172"/>
  <c r="E21" i="172"/>
  <c r="E20" i="172"/>
  <c r="E19" i="172"/>
  <c r="E18" i="172"/>
  <c r="E17" i="172"/>
  <c r="E16" i="172"/>
  <c r="E15" i="172"/>
  <c r="E14" i="172"/>
  <c r="E13" i="172"/>
  <c r="E12" i="172"/>
  <c r="E11" i="172"/>
  <c r="E10" i="172"/>
  <c r="E9" i="172"/>
  <c r="E8" i="172"/>
  <c r="E7" i="172"/>
  <c r="E6" i="172"/>
  <c r="C531" i="182"/>
  <c r="F493" i="182"/>
  <c r="F494" i="182"/>
  <c r="F495" i="182"/>
  <c r="F496" i="182"/>
  <c r="F497" i="182"/>
  <c r="F498" i="182"/>
  <c r="F499" i="182"/>
  <c r="F500" i="182"/>
  <c r="F501" i="182"/>
  <c r="F502" i="182"/>
  <c r="F503" i="182"/>
  <c r="F504" i="182"/>
  <c r="F505" i="182"/>
  <c r="F506" i="182"/>
  <c r="F507" i="182"/>
  <c r="F508" i="182"/>
  <c r="F509" i="182"/>
  <c r="F510" i="182"/>
  <c r="F511" i="182"/>
  <c r="F512" i="182"/>
  <c r="F513" i="182"/>
  <c r="F514" i="182"/>
  <c r="F515" i="182"/>
  <c r="F516" i="182"/>
  <c r="F517" i="182"/>
  <c r="F518" i="182"/>
  <c r="F519" i="182"/>
  <c r="F520" i="182"/>
  <c r="F521" i="182"/>
  <c r="F522" i="182"/>
  <c r="F523" i="182"/>
  <c r="F524" i="182"/>
  <c r="F525" i="182"/>
  <c r="F526" i="182"/>
  <c r="F527" i="182"/>
  <c r="F528" i="182"/>
  <c r="F529" i="182"/>
  <c r="F530" i="182"/>
  <c r="F491" i="182"/>
  <c r="F489" i="182"/>
  <c r="F451" i="182"/>
  <c r="F452" i="182"/>
  <c r="F453" i="182"/>
  <c r="F454" i="182"/>
  <c r="F455" i="182"/>
  <c r="F456" i="182"/>
  <c r="F457" i="182"/>
  <c r="F458" i="182"/>
  <c r="F459" i="182"/>
  <c r="F460" i="182"/>
  <c r="F461" i="182"/>
  <c r="F462" i="182"/>
  <c r="F463" i="182"/>
  <c r="F464" i="182"/>
  <c r="F465" i="182"/>
  <c r="F466" i="182"/>
  <c r="F467" i="182"/>
  <c r="F468" i="182"/>
  <c r="F469" i="182"/>
  <c r="F470" i="182"/>
  <c r="F471" i="182"/>
  <c r="F472" i="182"/>
  <c r="F473" i="182"/>
  <c r="F474" i="182"/>
  <c r="F475" i="182"/>
  <c r="F476" i="182"/>
  <c r="F477" i="182"/>
  <c r="F478" i="182"/>
  <c r="F479" i="182"/>
  <c r="F480" i="182"/>
  <c r="F481" i="182"/>
  <c r="F482" i="182"/>
  <c r="F449" i="182"/>
  <c r="F447" i="182"/>
  <c r="F409" i="182"/>
  <c r="F410" i="182"/>
  <c r="F411" i="182"/>
  <c r="F412" i="182"/>
  <c r="F413" i="182"/>
  <c r="F414" i="182"/>
  <c r="F415" i="182"/>
  <c r="F416" i="182"/>
  <c r="F417" i="182"/>
  <c r="F418" i="182"/>
  <c r="F419" i="182"/>
  <c r="F420" i="182"/>
  <c r="F421" i="182"/>
  <c r="F422" i="182"/>
  <c r="F423" i="182"/>
  <c r="F424" i="182"/>
  <c r="F425" i="182"/>
  <c r="F426" i="182"/>
  <c r="F427" i="182"/>
  <c r="F428" i="182"/>
  <c r="F429" i="182"/>
  <c r="F430" i="182"/>
  <c r="F431" i="182"/>
  <c r="F432" i="182"/>
  <c r="F433" i="182"/>
  <c r="F434" i="182"/>
  <c r="F435" i="182"/>
  <c r="F437" i="182"/>
  <c r="F438" i="182"/>
  <c r="F439" i="182"/>
  <c r="F440" i="182"/>
  <c r="F407" i="182"/>
  <c r="F405" i="182"/>
  <c r="F368" i="182"/>
  <c r="F369" i="182"/>
  <c r="F370" i="182"/>
  <c r="F371" i="182"/>
  <c r="F372" i="182"/>
  <c r="F373" i="182"/>
  <c r="F374" i="182"/>
  <c r="F375" i="182"/>
  <c r="F376" i="182"/>
  <c r="F377" i="182"/>
  <c r="F378" i="182"/>
  <c r="F379" i="182"/>
  <c r="F380" i="182"/>
  <c r="F381" i="182"/>
  <c r="F382" i="182"/>
  <c r="F383" i="182"/>
  <c r="F384" i="182"/>
  <c r="F385" i="182"/>
  <c r="F386" i="182"/>
  <c r="F387" i="182"/>
  <c r="F388" i="182"/>
  <c r="F389" i="182"/>
  <c r="F390" i="182"/>
  <c r="F391" i="182"/>
  <c r="F392" i="182"/>
  <c r="F393" i="182"/>
  <c r="F394" i="182"/>
  <c r="F395" i="182"/>
  <c r="F396" i="182"/>
  <c r="F397" i="182"/>
  <c r="F398" i="182"/>
  <c r="F399" i="182"/>
  <c r="F366" i="182"/>
  <c r="F364" i="182"/>
  <c r="F351" i="182"/>
  <c r="F352" i="182"/>
  <c r="F353" i="182"/>
  <c r="F354" i="182"/>
  <c r="F355" i="182"/>
  <c r="F356" i="182"/>
  <c r="F357" i="182"/>
  <c r="F358" i="182"/>
  <c r="F349" i="182"/>
  <c r="F347" i="182"/>
  <c r="F321" i="182"/>
  <c r="F322" i="182"/>
  <c r="F323" i="182"/>
  <c r="F324" i="182"/>
  <c r="F325" i="182"/>
  <c r="F326" i="182"/>
  <c r="F327" i="182"/>
  <c r="F328" i="182"/>
  <c r="F329" i="182"/>
  <c r="F330" i="182"/>
  <c r="F331" i="182"/>
  <c r="F332" i="182"/>
  <c r="F333" i="182"/>
  <c r="F334" i="182"/>
  <c r="F335" i="182"/>
  <c r="F336" i="182"/>
  <c r="F337" i="182"/>
  <c r="F338" i="182"/>
  <c r="F339" i="182"/>
  <c r="F340" i="182"/>
  <c r="F341" i="182"/>
  <c r="F342" i="182"/>
  <c r="F343" i="182"/>
  <c r="F344" i="182"/>
  <c r="F345" i="182"/>
  <c r="F346" i="182"/>
  <c r="F319" i="182"/>
  <c r="F317" i="182"/>
  <c r="F307" i="182"/>
  <c r="F308" i="182"/>
  <c r="F309" i="182"/>
  <c r="F310" i="182"/>
  <c r="F311" i="182"/>
  <c r="F312" i="182"/>
  <c r="F313" i="182"/>
  <c r="F314" i="182"/>
  <c r="F315" i="182"/>
  <c r="F316" i="182"/>
  <c r="F305" i="182"/>
  <c r="F303" i="182"/>
  <c r="F278" i="182"/>
  <c r="F279" i="182"/>
  <c r="F280" i="182"/>
  <c r="F281" i="182"/>
  <c r="F282" i="182"/>
  <c r="F283" i="182"/>
  <c r="F284" i="182"/>
  <c r="F285" i="182"/>
  <c r="F286" i="182"/>
  <c r="F287" i="182"/>
  <c r="F288" i="182"/>
  <c r="F289" i="182"/>
  <c r="F290" i="182"/>
  <c r="F291" i="182"/>
  <c r="F292" i="182"/>
  <c r="F293" i="182"/>
  <c r="F294" i="182"/>
  <c r="F295" i="182"/>
  <c r="F296" i="182"/>
  <c r="F297" i="182"/>
  <c r="F276" i="182"/>
  <c r="F274" i="182"/>
  <c r="F260" i="182"/>
  <c r="F261" i="182"/>
  <c r="F262" i="182"/>
  <c r="F263" i="182"/>
  <c r="F264" i="182"/>
  <c r="F265" i="182"/>
  <c r="F266" i="182"/>
  <c r="F267" i="182"/>
  <c r="F268" i="182"/>
  <c r="F269" i="182"/>
  <c r="F270" i="182"/>
  <c r="F271" i="182"/>
  <c r="F272" i="182"/>
  <c r="F273" i="182"/>
  <c r="F258" i="182"/>
  <c r="F256" i="182"/>
  <c r="F246" i="182"/>
  <c r="F247" i="182"/>
  <c r="F248" i="182"/>
  <c r="F249" i="182"/>
  <c r="F250" i="182"/>
  <c r="F251" i="182"/>
  <c r="F252" i="182"/>
  <c r="F253" i="182"/>
  <c r="F254" i="182"/>
  <c r="F255" i="182"/>
  <c r="F244" i="182"/>
  <c r="F242" i="182"/>
  <c r="F231" i="182"/>
  <c r="F223" i="182"/>
  <c r="F224" i="182"/>
  <c r="F225" i="182"/>
  <c r="F226" i="182"/>
  <c r="F227" i="182"/>
  <c r="F228" i="182"/>
  <c r="F229" i="182"/>
  <c r="F230" i="182"/>
  <c r="F232" i="182"/>
  <c r="F233" i="182"/>
  <c r="F234" i="182"/>
  <c r="F235" i="182"/>
  <c r="F236" i="182"/>
  <c r="F221" i="182"/>
  <c r="F222" i="182"/>
  <c r="F219" i="182"/>
  <c r="F183" i="182"/>
  <c r="F184" i="182"/>
  <c r="F185" i="182"/>
  <c r="F186" i="182"/>
  <c r="F187" i="182"/>
  <c r="F188" i="182"/>
  <c r="F189" i="182"/>
  <c r="F190" i="182"/>
  <c r="F191" i="182"/>
  <c r="F192" i="182"/>
  <c r="F193" i="182"/>
  <c r="F194" i="182"/>
  <c r="F195" i="182"/>
  <c r="F196" i="182"/>
  <c r="F197" i="182"/>
  <c r="F198" i="182"/>
  <c r="F199" i="182"/>
  <c r="F200" i="182"/>
  <c r="F201" i="182"/>
  <c r="F202" i="182"/>
  <c r="F203" i="182"/>
  <c r="F204" i="182"/>
  <c r="F205" i="182"/>
  <c r="F206" i="182"/>
  <c r="F207" i="182"/>
  <c r="F208" i="182"/>
  <c r="F209" i="182"/>
  <c r="F210" i="182"/>
  <c r="F211" i="182"/>
  <c r="F212" i="182"/>
  <c r="F213" i="182"/>
  <c r="F214" i="182"/>
  <c r="F215" i="182"/>
  <c r="F216" i="182"/>
  <c r="F217" i="182"/>
  <c r="F218" i="182"/>
  <c r="F181" i="182"/>
  <c r="F179" i="182"/>
  <c r="F155" i="182"/>
  <c r="F156" i="182"/>
  <c r="F157" i="182"/>
  <c r="F158" i="182"/>
  <c r="F159" i="182"/>
  <c r="F160" i="182"/>
  <c r="F161" i="182"/>
  <c r="F162" i="182"/>
  <c r="F163" i="182"/>
  <c r="F164" i="182"/>
  <c r="F153" i="182"/>
  <c r="F151" i="182"/>
  <c r="F143" i="182"/>
  <c r="F144" i="182"/>
  <c r="F145" i="182"/>
  <c r="F146" i="182"/>
  <c r="F147" i="182"/>
  <c r="F148" i="182"/>
  <c r="F149" i="182"/>
  <c r="F150" i="182"/>
  <c r="F141" i="182"/>
  <c r="F139" i="182"/>
  <c r="F124" i="182"/>
  <c r="F125" i="182"/>
  <c r="F126" i="182"/>
  <c r="F127" i="182"/>
  <c r="F128" i="182"/>
  <c r="F129" i="182"/>
  <c r="F130" i="182"/>
  <c r="F131" i="182"/>
  <c r="F132" i="182"/>
  <c r="F133" i="182"/>
  <c r="F122" i="182"/>
  <c r="F120" i="182"/>
  <c r="F108" i="182"/>
  <c r="F109" i="182"/>
  <c r="F110" i="182"/>
  <c r="F111" i="182"/>
  <c r="F112" i="182"/>
  <c r="F113" i="182"/>
  <c r="F114" i="182"/>
  <c r="F115" i="182"/>
  <c r="F116" i="182"/>
  <c r="F117" i="182"/>
  <c r="F118" i="182"/>
  <c r="F119" i="182"/>
  <c r="F106" i="182"/>
  <c r="F104" i="182"/>
  <c r="F67" i="182"/>
  <c r="F68" i="182"/>
  <c r="F69" i="182"/>
  <c r="F70" i="182"/>
  <c r="F71" i="182"/>
  <c r="F72" i="182"/>
  <c r="F73" i="182"/>
  <c r="F74" i="182"/>
  <c r="F75" i="182"/>
  <c r="F76" i="182"/>
  <c r="F77" i="182"/>
  <c r="F78" i="182"/>
  <c r="F79" i="182"/>
  <c r="F80" i="182"/>
  <c r="F81" i="182"/>
  <c r="F82" i="182"/>
  <c r="F83" i="182"/>
  <c r="F84" i="182"/>
  <c r="F85" i="182"/>
  <c r="F86" i="182"/>
  <c r="F87" i="182"/>
  <c r="F88" i="182"/>
  <c r="F89" i="182"/>
  <c r="F90" i="182"/>
  <c r="F91" i="182"/>
  <c r="F92" i="182"/>
  <c r="F93" i="182"/>
  <c r="F94" i="182"/>
  <c r="F95" i="182"/>
  <c r="F96" i="182"/>
  <c r="F97" i="182"/>
  <c r="F98" i="182"/>
  <c r="F65" i="182"/>
  <c r="F63" i="182"/>
  <c r="F51" i="182"/>
  <c r="F52" i="182"/>
  <c r="F53" i="182"/>
  <c r="F54" i="182"/>
  <c r="F55" i="182"/>
  <c r="F56" i="182"/>
  <c r="F49" i="182"/>
  <c r="F47" i="182"/>
  <c r="F37" i="182"/>
  <c r="F38" i="182"/>
  <c r="F39" i="182"/>
  <c r="F40" i="182"/>
  <c r="F41" i="182"/>
  <c r="F42" i="182"/>
  <c r="F43" i="182"/>
  <c r="F44" i="182"/>
  <c r="F45" i="182"/>
  <c r="F46" i="182"/>
  <c r="F35" i="182"/>
  <c r="F33" i="182"/>
  <c r="F23" i="182"/>
  <c r="F24" i="182"/>
  <c r="F25" i="182"/>
  <c r="F26" i="182"/>
  <c r="F27" i="182"/>
  <c r="F28" i="182"/>
  <c r="F29" i="182"/>
  <c r="F30" i="182"/>
  <c r="F31" i="182"/>
  <c r="F32" i="182"/>
  <c r="F21" i="182"/>
  <c r="F19" i="182"/>
  <c r="F9" i="182"/>
  <c r="F10" i="182"/>
  <c r="F11" i="182"/>
  <c r="F12" i="182"/>
  <c r="F13" i="182"/>
  <c r="F14" i="182"/>
  <c r="F15" i="182"/>
  <c r="F16" i="182"/>
  <c r="F17" i="182"/>
  <c r="F18" i="182"/>
  <c r="F7" i="182"/>
  <c r="F8" i="182"/>
  <c r="F5" i="182"/>
  <c r="E531" i="182"/>
  <c r="F492" i="182"/>
  <c r="F490" i="182"/>
  <c r="F450" i="182"/>
  <c r="F448" i="182"/>
  <c r="F408" i="182"/>
  <c r="F406" i="182"/>
  <c r="F367" i="182"/>
  <c r="F365" i="182"/>
  <c r="F350" i="182"/>
  <c r="F348" i="182"/>
  <c r="F320" i="182"/>
  <c r="F306" i="182"/>
  <c r="F304" i="182"/>
  <c r="F277" i="182"/>
  <c r="F275" i="182"/>
  <c r="F259" i="182"/>
  <c r="F257" i="182"/>
  <c r="F245" i="182"/>
  <c r="F243" i="182"/>
  <c r="F220" i="182"/>
  <c r="F182" i="182"/>
  <c r="F180" i="182"/>
  <c r="F154" i="182"/>
  <c r="F152" i="182"/>
  <c r="F142" i="182"/>
  <c r="F140" i="182"/>
  <c r="F123" i="182"/>
  <c r="F121" i="182"/>
  <c r="F107" i="182"/>
  <c r="F105" i="182"/>
  <c r="F66" i="182"/>
  <c r="F64" i="182"/>
  <c r="F50" i="182"/>
  <c r="F48" i="182"/>
  <c r="F36" i="182"/>
  <c r="F34" i="182"/>
  <c r="F22" i="182"/>
  <c r="F20" i="182"/>
  <c r="F6" i="182"/>
  <c r="M95" i="173" l="1"/>
  <c r="M99" i="173"/>
  <c r="M100" i="173"/>
  <c r="M94" i="173"/>
  <c r="M93" i="173"/>
  <c r="F531" i="182"/>
  <c r="H19" i="119" l="1"/>
  <c r="H18" i="119"/>
  <c r="H17" i="119"/>
  <c r="D25" i="119" l="1"/>
  <c r="D24" i="119"/>
  <c r="D104" i="173"/>
  <c r="D13" i="154" l="1"/>
  <c r="F13" i="154"/>
  <c r="H13" i="154"/>
  <c r="F12" i="154"/>
  <c r="H12" i="154"/>
  <c r="F465" i="183" l="1"/>
  <c r="F464" i="183"/>
  <c r="F463" i="183"/>
  <c r="F462" i="183"/>
  <c r="F461" i="183"/>
  <c r="F460" i="183"/>
  <c r="F459" i="183"/>
  <c r="F458" i="183"/>
  <c r="F457" i="183"/>
  <c r="F456" i="183"/>
  <c r="F455" i="183"/>
  <c r="F454" i="183"/>
  <c r="F453" i="183"/>
  <c r="F452" i="183"/>
  <c r="F451" i="183"/>
  <c r="F450" i="183"/>
  <c r="F449" i="183"/>
  <c r="F448" i="183"/>
  <c r="F447" i="183"/>
  <c r="F446" i="183"/>
  <c r="F445" i="183"/>
  <c r="F444" i="183"/>
  <c r="F443" i="183"/>
  <c r="F442" i="183"/>
  <c r="F441" i="183"/>
  <c r="F440" i="183"/>
  <c r="F439" i="183"/>
  <c r="F438" i="183"/>
  <c r="F437" i="183"/>
  <c r="F436" i="183"/>
  <c r="F435" i="183"/>
  <c r="F434" i="183"/>
  <c r="F433" i="183"/>
  <c r="F432" i="183"/>
  <c r="F431" i="183"/>
  <c r="F430" i="183"/>
  <c r="F424" i="183"/>
  <c r="F423" i="183"/>
  <c r="F422" i="183"/>
  <c r="F421" i="183"/>
  <c r="F420" i="183"/>
  <c r="F419" i="183"/>
  <c r="F418" i="183"/>
  <c r="F417" i="183"/>
  <c r="F416" i="183"/>
  <c r="F415" i="183"/>
  <c r="F414" i="183"/>
  <c r="F413" i="183"/>
  <c r="F412" i="183"/>
  <c r="F411" i="183"/>
  <c r="F410" i="183"/>
  <c r="F409" i="183"/>
  <c r="F408" i="183"/>
  <c r="F407" i="183"/>
  <c r="F406" i="183"/>
  <c r="F405" i="183"/>
  <c r="F404" i="183"/>
  <c r="F403" i="183"/>
  <c r="F402" i="183"/>
  <c r="F401" i="183"/>
  <c r="F400" i="183"/>
  <c r="F399" i="183"/>
  <c r="F398" i="183"/>
  <c r="F397" i="183"/>
  <c r="F396" i="183"/>
  <c r="F395" i="183"/>
  <c r="F394" i="183"/>
  <c r="F393" i="183"/>
  <c r="F392" i="183"/>
  <c r="F391" i="183"/>
  <c r="F390" i="183"/>
  <c r="F389" i="183"/>
  <c r="F388" i="183"/>
  <c r="F387" i="183"/>
  <c r="F386" i="183"/>
  <c r="F385" i="183"/>
  <c r="F384" i="183"/>
  <c r="F383" i="183"/>
  <c r="F382" i="183"/>
  <c r="F381" i="183"/>
  <c r="F380" i="183"/>
  <c r="F379" i="183"/>
  <c r="F378" i="183"/>
  <c r="F377" i="183"/>
  <c r="F376" i="183"/>
  <c r="F375" i="183"/>
  <c r="F374" i="183"/>
  <c r="F373" i="183"/>
  <c r="F372" i="183"/>
  <c r="F371" i="183"/>
  <c r="F370" i="183"/>
  <c r="F369" i="183"/>
  <c r="F368" i="183"/>
  <c r="F367" i="183"/>
  <c r="F366" i="183"/>
  <c r="F365" i="183"/>
  <c r="F364" i="183"/>
  <c r="F363" i="183"/>
  <c r="F362" i="183"/>
  <c r="F361" i="183"/>
  <c r="F360" i="183"/>
  <c r="F359" i="183"/>
  <c r="F358" i="183"/>
  <c r="F357" i="183"/>
  <c r="F356" i="183"/>
  <c r="F355" i="183"/>
  <c r="F348" i="183"/>
  <c r="F347" i="183"/>
  <c r="F346" i="183"/>
  <c r="F345" i="183"/>
  <c r="F344" i="183"/>
  <c r="F343" i="183"/>
  <c r="F342" i="183"/>
  <c r="F341" i="183"/>
  <c r="F340" i="183"/>
  <c r="F339" i="183"/>
  <c r="F338" i="183"/>
  <c r="F337" i="183"/>
  <c r="F336" i="183"/>
  <c r="F335" i="183"/>
  <c r="F332" i="183"/>
  <c r="F331" i="183"/>
  <c r="F330" i="183"/>
  <c r="F329" i="183"/>
  <c r="F328" i="183"/>
  <c r="F327" i="183"/>
  <c r="F326" i="183"/>
  <c r="F325" i="183"/>
  <c r="F324" i="183"/>
  <c r="F323" i="183"/>
  <c r="F322" i="183"/>
  <c r="F321" i="183"/>
  <c r="F320" i="183"/>
  <c r="F319" i="183"/>
  <c r="F318" i="183"/>
  <c r="F317" i="183"/>
  <c r="F316" i="183"/>
  <c r="F315" i="183"/>
  <c r="F314" i="183"/>
  <c r="F313" i="183"/>
  <c r="F312" i="183"/>
  <c r="F311" i="183"/>
  <c r="F305" i="183"/>
  <c r="F304" i="183"/>
  <c r="F303" i="183"/>
  <c r="F297" i="183"/>
  <c r="F296" i="183"/>
  <c r="F295" i="183"/>
  <c r="F294" i="183"/>
  <c r="F293" i="183"/>
  <c r="F292" i="183"/>
  <c r="F287" i="183"/>
  <c r="F286" i="183"/>
  <c r="F285" i="183"/>
  <c r="F284" i="183"/>
  <c r="F283" i="183"/>
  <c r="F282" i="183"/>
  <c r="F281" i="183"/>
  <c r="F280" i="183"/>
  <c r="F279" i="183"/>
  <c r="F278" i="183"/>
  <c r="F277" i="183"/>
  <c r="F276" i="183"/>
  <c r="F275" i="183"/>
  <c r="F274" i="183"/>
  <c r="F273" i="183"/>
  <c r="F272" i="183"/>
  <c r="F271" i="183"/>
  <c r="F270" i="183"/>
  <c r="F269" i="183"/>
  <c r="F268" i="183"/>
  <c r="F267" i="183"/>
  <c r="F266" i="183"/>
  <c r="F263" i="183"/>
  <c r="F262" i="183"/>
  <c r="F261" i="183"/>
  <c r="F260" i="183"/>
  <c r="F259" i="183"/>
  <c r="F258" i="183"/>
  <c r="F257" i="183"/>
  <c r="F256" i="183"/>
  <c r="F255" i="183"/>
  <c r="F254" i="183"/>
  <c r="F253" i="183"/>
  <c r="F252" i="183"/>
  <c r="F251" i="183"/>
  <c r="F250" i="183"/>
  <c r="F249" i="183"/>
  <c r="F248" i="183"/>
  <c r="F241" i="183"/>
  <c r="F240" i="183"/>
  <c r="F239" i="183"/>
  <c r="F238" i="183"/>
  <c r="F237" i="183"/>
  <c r="F236" i="183"/>
  <c r="F235" i="183"/>
  <c r="F234" i="183"/>
  <c r="F233" i="183"/>
  <c r="F232" i="183"/>
  <c r="F231" i="183"/>
  <c r="F230" i="183"/>
  <c r="F229" i="183"/>
  <c r="F228" i="183"/>
  <c r="F227" i="183"/>
  <c r="F226" i="183"/>
  <c r="F225" i="183"/>
  <c r="F219" i="183"/>
  <c r="F218" i="183"/>
  <c r="F217" i="183"/>
  <c r="F216" i="183"/>
  <c r="F215" i="183"/>
  <c r="F214" i="183"/>
  <c r="F213" i="183"/>
  <c r="F212" i="183"/>
  <c r="F211" i="183"/>
  <c r="F210" i="183"/>
  <c r="F209" i="183"/>
  <c r="F208" i="183"/>
  <c r="F207" i="183"/>
  <c r="F206" i="183"/>
  <c r="F205" i="183"/>
  <c r="F204" i="183"/>
  <c r="F203" i="183"/>
  <c r="F202" i="183"/>
  <c r="F201" i="183"/>
  <c r="F200" i="183"/>
  <c r="F199" i="183"/>
  <c r="F198" i="183"/>
  <c r="F197" i="183"/>
  <c r="F196" i="183"/>
  <c r="F195" i="183"/>
  <c r="F194" i="183"/>
  <c r="F193" i="183"/>
  <c r="F192" i="183"/>
  <c r="F191" i="183"/>
  <c r="F190" i="183"/>
  <c r="F189" i="183"/>
  <c r="F188" i="183"/>
  <c r="F181" i="183"/>
  <c r="F180" i="183"/>
  <c r="F179" i="183"/>
  <c r="F178" i="183"/>
  <c r="F177" i="183"/>
  <c r="F176" i="183"/>
  <c r="F175" i="183"/>
  <c r="F174" i="183"/>
  <c r="F173" i="183"/>
  <c r="F172" i="183"/>
  <c r="F171" i="183"/>
  <c r="F170" i="183"/>
  <c r="F169" i="183"/>
  <c r="F168" i="183"/>
  <c r="F167" i="183"/>
  <c r="F166" i="183"/>
  <c r="F165" i="183"/>
  <c r="F164" i="183"/>
  <c r="F163" i="183"/>
  <c r="F162" i="183"/>
  <c r="F159" i="183"/>
  <c r="F158" i="183"/>
  <c r="F157" i="183"/>
  <c r="F156" i="183"/>
  <c r="F155" i="183"/>
  <c r="F154" i="183"/>
  <c r="F153" i="183"/>
  <c r="F152" i="183"/>
  <c r="F151" i="183"/>
  <c r="F150" i="183"/>
  <c r="F149" i="183"/>
  <c r="F148" i="183"/>
  <c r="F145" i="183"/>
  <c r="F144" i="183"/>
  <c r="F143" i="183"/>
  <c r="F142" i="183"/>
  <c r="F141" i="183"/>
  <c r="F140" i="183"/>
  <c r="F139" i="183"/>
  <c r="F138" i="183"/>
  <c r="F137" i="183"/>
  <c r="F136" i="183"/>
  <c r="F135" i="183"/>
  <c r="F134" i="183"/>
  <c r="F133" i="183"/>
  <c r="F132" i="183"/>
  <c r="F131" i="183"/>
  <c r="F130" i="183"/>
  <c r="F129" i="183"/>
  <c r="F128" i="183"/>
  <c r="F127" i="183"/>
  <c r="F126" i="183"/>
  <c r="F125" i="183"/>
  <c r="F124" i="183"/>
  <c r="F116" i="183"/>
  <c r="F114" i="183"/>
  <c r="F112" i="183"/>
  <c r="F110" i="183"/>
  <c r="F108" i="183"/>
  <c r="F106" i="183"/>
  <c r="F104" i="183"/>
  <c r="F102" i="183"/>
  <c r="F100" i="183"/>
  <c r="F69" i="183"/>
  <c r="F68" i="183"/>
  <c r="F67" i="183"/>
  <c r="F66" i="183"/>
  <c r="F59" i="183"/>
  <c r="F58" i="183"/>
  <c r="F57" i="183"/>
  <c r="F56" i="183"/>
  <c r="F55" i="183"/>
  <c r="F54" i="183"/>
  <c r="F53" i="183"/>
  <c r="F52" i="183"/>
  <c r="F51" i="183"/>
  <c r="F50" i="183"/>
  <c r="F49" i="183"/>
  <c r="F48" i="183"/>
  <c r="F47" i="183"/>
  <c r="F46" i="183"/>
  <c r="F45" i="183"/>
  <c r="F44" i="183"/>
  <c r="F43" i="183"/>
  <c r="F42" i="183"/>
  <c r="F41" i="183"/>
  <c r="F40" i="183"/>
  <c r="F39" i="183"/>
  <c r="F38" i="183"/>
  <c r="F37" i="183"/>
  <c r="F36" i="183"/>
  <c r="F35" i="183"/>
  <c r="F34" i="183"/>
  <c r="F31" i="183"/>
  <c r="F30" i="183"/>
  <c r="F29" i="183"/>
  <c r="F28" i="183"/>
  <c r="F27" i="183"/>
  <c r="F26" i="183"/>
  <c r="F25" i="183"/>
  <c r="F24" i="183"/>
  <c r="F23" i="183"/>
  <c r="F22" i="183"/>
  <c r="F21" i="183"/>
  <c r="F20" i="183"/>
  <c r="F17" i="183"/>
  <c r="F16" i="183"/>
  <c r="F15" i="183"/>
  <c r="F14" i="183"/>
  <c r="F13" i="183"/>
  <c r="F12" i="183"/>
  <c r="F11" i="183"/>
  <c r="F10" i="183"/>
  <c r="F9" i="183"/>
  <c r="F8" i="183"/>
  <c r="F7" i="183"/>
  <c r="F6" i="183"/>
  <c r="F45" i="189" l="1"/>
  <c r="E45" i="189"/>
  <c r="D45" i="189"/>
  <c r="C45" i="189"/>
  <c r="F42" i="189"/>
  <c r="E42" i="189"/>
  <c r="D42" i="189"/>
  <c r="C42" i="189"/>
  <c r="F39" i="189"/>
  <c r="E39" i="189"/>
  <c r="D39" i="189"/>
  <c r="C39" i="189"/>
  <c r="F36" i="189"/>
  <c r="E36" i="189"/>
  <c r="D36" i="189"/>
  <c r="C36" i="189"/>
  <c r="F33" i="189"/>
  <c r="E33" i="189"/>
  <c r="D33" i="189"/>
  <c r="C33" i="189"/>
  <c r="F30" i="189"/>
  <c r="E30" i="189"/>
  <c r="D30" i="189"/>
  <c r="C30" i="189"/>
  <c r="F27" i="189"/>
  <c r="E27" i="189"/>
  <c r="D27" i="189"/>
  <c r="C27" i="189"/>
  <c r="F24" i="189"/>
  <c r="E24" i="189"/>
  <c r="D24" i="189"/>
  <c r="C24" i="189"/>
  <c r="F21" i="189"/>
  <c r="E21" i="189"/>
  <c r="D21" i="189"/>
  <c r="C21" i="189"/>
  <c r="F18" i="189"/>
  <c r="E18" i="189"/>
  <c r="D18" i="189"/>
  <c r="C18" i="189"/>
  <c r="F15" i="189"/>
  <c r="E15" i="189"/>
  <c r="D15" i="189"/>
  <c r="C15" i="189"/>
  <c r="F12" i="189"/>
  <c r="E12" i="189"/>
  <c r="D12" i="189"/>
  <c r="C12" i="189"/>
  <c r="F9" i="189"/>
  <c r="E9" i="189"/>
  <c r="D9" i="189"/>
  <c r="C9" i="189"/>
  <c r="E13" i="158" l="1"/>
  <c r="D13" i="158"/>
  <c r="C13" i="158"/>
  <c r="E12" i="158"/>
  <c r="D12" i="158"/>
  <c r="C12" i="158"/>
  <c r="F13" i="158"/>
  <c r="F12" i="158"/>
  <c r="H103" i="178"/>
  <c r="G103" i="178"/>
  <c r="F103" i="178"/>
  <c r="D103" i="178"/>
  <c r="C103" i="178"/>
  <c r="B103" i="178"/>
  <c r="I102" i="178"/>
  <c r="K101" i="178"/>
  <c r="J101" i="178"/>
  <c r="I101" i="178"/>
  <c r="E101" i="178"/>
  <c r="K100" i="178"/>
  <c r="J100" i="178"/>
  <c r="I100" i="178"/>
  <c r="E100" i="178"/>
  <c r="K99" i="178"/>
  <c r="J99" i="178"/>
  <c r="I99" i="178"/>
  <c r="E99" i="178"/>
  <c r="K98" i="178"/>
  <c r="J98" i="178"/>
  <c r="I98" i="178"/>
  <c r="E98" i="178"/>
  <c r="K97" i="178"/>
  <c r="J97" i="178"/>
  <c r="I97" i="178"/>
  <c r="E97" i="178"/>
  <c r="K96" i="178"/>
  <c r="J96" i="178"/>
  <c r="I96" i="178"/>
  <c r="E96" i="178"/>
  <c r="M96" i="178" s="1"/>
  <c r="K95" i="178"/>
  <c r="J95" i="178"/>
  <c r="I95" i="178"/>
  <c r="E95" i="178"/>
  <c r="K94" i="178"/>
  <c r="J94" i="178"/>
  <c r="I94" i="178"/>
  <c r="E94" i="178"/>
  <c r="K93" i="178"/>
  <c r="J93" i="178"/>
  <c r="I93" i="178"/>
  <c r="E93" i="178"/>
  <c r="K92" i="178"/>
  <c r="J92" i="178"/>
  <c r="I92" i="178"/>
  <c r="E92" i="178"/>
  <c r="K91" i="178"/>
  <c r="J91" i="178"/>
  <c r="I91" i="178"/>
  <c r="E91" i="178"/>
  <c r="K90" i="178"/>
  <c r="J90" i="178"/>
  <c r="I90" i="178"/>
  <c r="E90" i="178"/>
  <c r="M90" i="178" s="1"/>
  <c r="K89" i="178"/>
  <c r="J89" i="178"/>
  <c r="I89" i="178"/>
  <c r="E89" i="178"/>
  <c r="K81" i="178"/>
  <c r="J81" i="178"/>
  <c r="I81" i="178"/>
  <c r="E81" i="178"/>
  <c r="K80" i="178"/>
  <c r="J80" i="178"/>
  <c r="I80" i="178"/>
  <c r="E80" i="178"/>
  <c r="K79" i="178"/>
  <c r="J79" i="178"/>
  <c r="I79" i="178"/>
  <c r="E79" i="178"/>
  <c r="M79" i="178" s="1"/>
  <c r="K78" i="178"/>
  <c r="J78" i="178"/>
  <c r="I78" i="178"/>
  <c r="E78" i="178"/>
  <c r="K77" i="178"/>
  <c r="J77" i="178"/>
  <c r="I77" i="178"/>
  <c r="E77" i="178"/>
  <c r="M77" i="178" s="1"/>
  <c r="K76" i="178"/>
  <c r="J76" i="178"/>
  <c r="I76" i="178"/>
  <c r="E76" i="178"/>
  <c r="K75" i="178"/>
  <c r="J75" i="178"/>
  <c r="I75" i="178"/>
  <c r="E75" i="178"/>
  <c r="K74" i="178"/>
  <c r="J74" i="178"/>
  <c r="I74" i="178"/>
  <c r="E74" i="178"/>
  <c r="K73" i="178"/>
  <c r="J73" i="178"/>
  <c r="I73" i="178"/>
  <c r="E73" i="178"/>
  <c r="M73" i="178" s="1"/>
  <c r="K72" i="178"/>
  <c r="J72" i="178"/>
  <c r="I72" i="178"/>
  <c r="E72" i="178"/>
  <c r="K71" i="178"/>
  <c r="J71" i="178"/>
  <c r="I71" i="178"/>
  <c r="E71" i="178"/>
  <c r="M71" i="178" s="1"/>
  <c r="K70" i="178"/>
  <c r="J70" i="178"/>
  <c r="I70" i="178"/>
  <c r="E70" i="178"/>
  <c r="K69" i="178"/>
  <c r="J69" i="178"/>
  <c r="I69" i="178"/>
  <c r="E69" i="178"/>
  <c r="K68" i="178"/>
  <c r="J68" i="178"/>
  <c r="I68" i="178"/>
  <c r="E68" i="178"/>
  <c r="K67" i="178"/>
  <c r="J67" i="178"/>
  <c r="I67" i="178"/>
  <c r="E67" i="178"/>
  <c r="K66" i="178"/>
  <c r="J66" i="178"/>
  <c r="I66" i="178"/>
  <c r="E66" i="178"/>
  <c r="K65" i="178"/>
  <c r="J65" i="178"/>
  <c r="I65" i="178"/>
  <c r="E65" i="178"/>
  <c r="K64" i="178"/>
  <c r="J64" i="178"/>
  <c r="I64" i="178"/>
  <c r="E64" i="178"/>
  <c r="K63" i="178"/>
  <c r="J63" i="178"/>
  <c r="I63" i="178"/>
  <c r="E63" i="178"/>
  <c r="K62" i="178"/>
  <c r="J62" i="178"/>
  <c r="I62" i="178"/>
  <c r="E62" i="178"/>
  <c r="K61" i="178"/>
  <c r="J61" i="178"/>
  <c r="I61" i="178"/>
  <c r="E61" i="178"/>
  <c r="K60" i="178"/>
  <c r="J60" i="178"/>
  <c r="I60" i="178"/>
  <c r="E60" i="178"/>
  <c r="M60" i="178" s="1"/>
  <c r="K59" i="178"/>
  <c r="J59" i="178"/>
  <c r="I59" i="178"/>
  <c r="E59" i="178"/>
  <c r="K58" i="178"/>
  <c r="J58" i="178"/>
  <c r="I58" i="178"/>
  <c r="E58" i="178"/>
  <c r="K57" i="178"/>
  <c r="J57" i="178"/>
  <c r="I57" i="178"/>
  <c r="E57" i="178"/>
  <c r="K56" i="178"/>
  <c r="J56" i="178"/>
  <c r="I56" i="178"/>
  <c r="E56" i="178"/>
  <c r="K55" i="178"/>
  <c r="J55" i="178"/>
  <c r="I55" i="178"/>
  <c r="E55" i="178"/>
  <c r="K54" i="178"/>
  <c r="J54" i="178"/>
  <c r="I54" i="178"/>
  <c r="E54" i="178"/>
  <c r="K53" i="178"/>
  <c r="J53" i="178"/>
  <c r="I53" i="178"/>
  <c r="E53" i="178"/>
  <c r="K52" i="178"/>
  <c r="J52" i="178"/>
  <c r="I52" i="178"/>
  <c r="E52" i="178"/>
  <c r="K51" i="178"/>
  <c r="J51" i="178"/>
  <c r="I51" i="178"/>
  <c r="E51" i="178"/>
  <c r="K50" i="178"/>
  <c r="J50" i="178"/>
  <c r="I50" i="178"/>
  <c r="E50" i="178"/>
  <c r="K49" i="178"/>
  <c r="J49" i="178"/>
  <c r="I49" i="178"/>
  <c r="E49" i="178"/>
  <c r="K48" i="178"/>
  <c r="J48" i="178"/>
  <c r="I48" i="178"/>
  <c r="E48" i="178"/>
  <c r="M48" i="178" s="1"/>
  <c r="L40" i="178"/>
  <c r="K40" i="178"/>
  <c r="J40" i="178"/>
  <c r="I40" i="178"/>
  <c r="E40" i="178"/>
  <c r="K39" i="178"/>
  <c r="J39" i="178"/>
  <c r="I39" i="178"/>
  <c r="E39" i="178"/>
  <c r="K38" i="178"/>
  <c r="J38" i="178"/>
  <c r="I38" i="178"/>
  <c r="E38" i="178"/>
  <c r="K37" i="178"/>
  <c r="J37" i="178"/>
  <c r="I37" i="178"/>
  <c r="E37" i="178"/>
  <c r="K36" i="178"/>
  <c r="J36" i="178"/>
  <c r="I36" i="178"/>
  <c r="E36" i="178"/>
  <c r="M36" i="178" s="1"/>
  <c r="K35" i="178"/>
  <c r="J35" i="178"/>
  <c r="I35" i="178"/>
  <c r="E35" i="178"/>
  <c r="K34" i="178"/>
  <c r="J34" i="178"/>
  <c r="I34" i="178"/>
  <c r="E34" i="178"/>
  <c r="K33" i="178"/>
  <c r="J33" i="178"/>
  <c r="I33" i="178"/>
  <c r="E33" i="178"/>
  <c r="K32" i="178"/>
  <c r="J32" i="178"/>
  <c r="I32" i="178"/>
  <c r="E32" i="178"/>
  <c r="K31" i="178"/>
  <c r="J31" i="178"/>
  <c r="I31" i="178"/>
  <c r="E31" i="178"/>
  <c r="M31" i="178" s="1"/>
  <c r="K30" i="178"/>
  <c r="J30" i="178"/>
  <c r="I30" i="178"/>
  <c r="E30" i="178"/>
  <c r="K29" i="178"/>
  <c r="J29" i="178"/>
  <c r="I29" i="178"/>
  <c r="E29" i="178"/>
  <c r="K28" i="178"/>
  <c r="J28" i="178"/>
  <c r="I28" i="178"/>
  <c r="E28" i="178"/>
  <c r="K27" i="178"/>
  <c r="J27" i="178"/>
  <c r="I27" i="178"/>
  <c r="E27" i="178"/>
  <c r="K26" i="178"/>
  <c r="J26" i="178"/>
  <c r="I26" i="178"/>
  <c r="E26" i="178"/>
  <c r="K25" i="178"/>
  <c r="J25" i="178"/>
  <c r="I25" i="178"/>
  <c r="E25" i="178"/>
  <c r="K24" i="178"/>
  <c r="J24" i="178"/>
  <c r="I24" i="178"/>
  <c r="E24" i="178"/>
  <c r="M24" i="178" s="1"/>
  <c r="K23" i="178"/>
  <c r="J23" i="178"/>
  <c r="I23" i="178"/>
  <c r="E23" i="178"/>
  <c r="K22" i="178"/>
  <c r="J22" i="178"/>
  <c r="I22" i="178"/>
  <c r="E22" i="178"/>
  <c r="K21" i="178"/>
  <c r="J21" i="178"/>
  <c r="I21" i="178"/>
  <c r="E21" i="178"/>
  <c r="K20" i="178"/>
  <c r="J20" i="178"/>
  <c r="I20" i="178"/>
  <c r="E20" i="178"/>
  <c r="K19" i="178"/>
  <c r="J19" i="178"/>
  <c r="I19" i="178"/>
  <c r="E19" i="178"/>
  <c r="M19" i="178" s="1"/>
  <c r="K18" i="178"/>
  <c r="J18" i="178"/>
  <c r="I18" i="178"/>
  <c r="E18" i="178"/>
  <c r="K17" i="178"/>
  <c r="J17" i="178"/>
  <c r="I17" i="178"/>
  <c r="E17" i="178"/>
  <c r="K16" i="178"/>
  <c r="J16" i="178"/>
  <c r="I16" i="178"/>
  <c r="E16" i="178"/>
  <c r="K15" i="178"/>
  <c r="J15" i="178"/>
  <c r="I15" i="178"/>
  <c r="E15" i="178"/>
  <c r="K14" i="178"/>
  <c r="J14" i="178"/>
  <c r="I14" i="178"/>
  <c r="E14" i="178"/>
  <c r="K13" i="178"/>
  <c r="J13" i="178"/>
  <c r="I13" i="178"/>
  <c r="E13" i="178"/>
  <c r="K12" i="178"/>
  <c r="J12" i="178"/>
  <c r="I12" i="178"/>
  <c r="E12" i="178"/>
  <c r="M12" i="178" s="1"/>
  <c r="K11" i="178"/>
  <c r="J11" i="178"/>
  <c r="I11" i="178"/>
  <c r="E11" i="178"/>
  <c r="K10" i="178"/>
  <c r="J10" i="178"/>
  <c r="I10" i="178"/>
  <c r="E10" i="178"/>
  <c r="K9" i="178"/>
  <c r="J9" i="178"/>
  <c r="I9" i="178"/>
  <c r="E9" i="178"/>
  <c r="K8" i="178"/>
  <c r="J8" i="178"/>
  <c r="I8" i="178"/>
  <c r="E8" i="178"/>
  <c r="K7" i="178"/>
  <c r="J7" i="178"/>
  <c r="I7" i="178"/>
  <c r="E7" i="178"/>
  <c r="E25" i="176"/>
  <c r="E24" i="176"/>
  <c r="E23" i="176"/>
  <c r="E22" i="176"/>
  <c r="E21" i="176"/>
  <c r="E20" i="176"/>
  <c r="E19" i="176"/>
  <c r="E18" i="176"/>
  <c r="E17" i="176"/>
  <c r="E16" i="176"/>
  <c r="E15" i="176"/>
  <c r="E14" i="176"/>
  <c r="E13" i="176"/>
  <c r="E12" i="176"/>
  <c r="E11" i="176"/>
  <c r="E10" i="176"/>
  <c r="E9" i="176"/>
  <c r="E8" i="176"/>
  <c r="E7" i="176"/>
  <c r="H104" i="173"/>
  <c r="L104" i="173" s="1"/>
  <c r="G104" i="173"/>
  <c r="F104" i="173"/>
  <c r="C104" i="173"/>
  <c r="B104" i="173"/>
  <c r="I104" i="173"/>
  <c r="M81" i="173"/>
  <c r="M80" i="173"/>
  <c r="M79" i="173"/>
  <c r="M78" i="173"/>
  <c r="M77" i="173"/>
  <c r="M76" i="173"/>
  <c r="M75" i="173"/>
  <c r="M74" i="173"/>
  <c r="M73" i="173"/>
  <c r="M72" i="173"/>
  <c r="M71" i="173"/>
  <c r="M70" i="173"/>
  <c r="M69" i="173"/>
  <c r="M68" i="173"/>
  <c r="M67" i="173"/>
  <c r="M66" i="173"/>
  <c r="M65" i="173"/>
  <c r="M64" i="173"/>
  <c r="M63" i="173"/>
  <c r="M62" i="173"/>
  <c r="M61" i="173"/>
  <c r="M60" i="173"/>
  <c r="M59" i="173"/>
  <c r="M58" i="173"/>
  <c r="M57" i="173"/>
  <c r="M56" i="173"/>
  <c r="M55" i="173"/>
  <c r="M54" i="173"/>
  <c r="M53" i="173"/>
  <c r="M52" i="173"/>
  <c r="M51" i="173"/>
  <c r="M50" i="173"/>
  <c r="M49" i="173"/>
  <c r="C26" i="172"/>
  <c r="E26" i="172" s="1"/>
  <c r="H17" i="124"/>
  <c r="L44" i="90"/>
  <c r="K44" i="90"/>
  <c r="J44" i="90"/>
  <c r="I44" i="90"/>
  <c r="H44" i="90"/>
  <c r="G44" i="90"/>
  <c r="F44" i="90"/>
  <c r="E44" i="90"/>
  <c r="D44" i="90"/>
  <c r="C44" i="90"/>
  <c r="L41" i="90"/>
  <c r="K41" i="90"/>
  <c r="J41" i="90"/>
  <c r="I41" i="90"/>
  <c r="H41" i="90"/>
  <c r="G41" i="90"/>
  <c r="F41" i="90"/>
  <c r="E41" i="90"/>
  <c r="D41" i="90"/>
  <c r="C41" i="90"/>
  <c r="L38" i="90"/>
  <c r="K38" i="90"/>
  <c r="J38" i="90"/>
  <c r="I38" i="90"/>
  <c r="H38" i="90"/>
  <c r="G38" i="90"/>
  <c r="F38" i="90"/>
  <c r="E38" i="90"/>
  <c r="D38" i="90"/>
  <c r="C38" i="90"/>
  <c r="L35" i="90"/>
  <c r="K35" i="90"/>
  <c r="J35" i="90"/>
  <c r="I35" i="90"/>
  <c r="H35" i="90"/>
  <c r="G35" i="90"/>
  <c r="F35" i="90"/>
  <c r="E35" i="90"/>
  <c r="D35" i="90"/>
  <c r="C35" i="90"/>
  <c r="L32" i="90"/>
  <c r="K32" i="90"/>
  <c r="J32" i="90"/>
  <c r="I32" i="90"/>
  <c r="H32" i="90"/>
  <c r="G32" i="90"/>
  <c r="F32" i="90"/>
  <c r="E32" i="90"/>
  <c r="D32" i="90"/>
  <c r="C32" i="90"/>
  <c r="L29" i="90"/>
  <c r="K29" i="90"/>
  <c r="J29" i="90"/>
  <c r="I29" i="90"/>
  <c r="H29" i="90"/>
  <c r="G29" i="90"/>
  <c r="F29" i="90"/>
  <c r="E29" i="90"/>
  <c r="D29" i="90"/>
  <c r="C29" i="90"/>
  <c r="L26" i="90"/>
  <c r="K26" i="90"/>
  <c r="J26" i="90"/>
  <c r="I26" i="90"/>
  <c r="H26" i="90"/>
  <c r="G26" i="90"/>
  <c r="F26" i="90"/>
  <c r="E26" i="90"/>
  <c r="D26" i="90"/>
  <c r="C26" i="90"/>
  <c r="L23" i="90"/>
  <c r="K23" i="90"/>
  <c r="J23" i="90"/>
  <c r="I23" i="90"/>
  <c r="H23" i="90"/>
  <c r="G23" i="90"/>
  <c r="F23" i="90"/>
  <c r="E23" i="90"/>
  <c r="D23" i="90"/>
  <c r="C23" i="90"/>
  <c r="L20" i="90"/>
  <c r="K20" i="90"/>
  <c r="J20" i="90"/>
  <c r="I20" i="90"/>
  <c r="H20" i="90"/>
  <c r="G20" i="90"/>
  <c r="F20" i="90"/>
  <c r="E20" i="90"/>
  <c r="D20" i="90"/>
  <c r="C20" i="90"/>
  <c r="L17" i="90"/>
  <c r="K17" i="90"/>
  <c r="J17" i="90"/>
  <c r="I17" i="90"/>
  <c r="H17" i="90"/>
  <c r="G17" i="90"/>
  <c r="F17" i="90"/>
  <c r="E17" i="90"/>
  <c r="D17" i="90"/>
  <c r="C17" i="90"/>
  <c r="L14" i="90"/>
  <c r="K14" i="90"/>
  <c r="J14" i="90"/>
  <c r="I14" i="90"/>
  <c r="H14" i="90"/>
  <c r="G14" i="90"/>
  <c r="F14" i="90"/>
  <c r="E14" i="90"/>
  <c r="D14" i="90"/>
  <c r="C14" i="90"/>
  <c r="L11" i="90"/>
  <c r="K11" i="90"/>
  <c r="J11" i="90"/>
  <c r="I11" i="90"/>
  <c r="H11" i="90"/>
  <c r="G11" i="90"/>
  <c r="F11" i="90"/>
  <c r="E11" i="90"/>
  <c r="D11" i="90"/>
  <c r="C11" i="90"/>
  <c r="M16" i="178" l="1"/>
  <c r="M67" i="178"/>
  <c r="M13" i="178"/>
  <c r="M57" i="178"/>
  <c r="M55" i="178"/>
  <c r="M25" i="178"/>
  <c r="J104" i="173"/>
  <c r="M95" i="178"/>
  <c r="M53" i="178"/>
  <c r="M61" i="178"/>
  <c r="M11" i="178"/>
  <c r="M29" i="178"/>
  <c r="M94" i="178"/>
  <c r="M93" i="178"/>
  <c r="M69" i="178"/>
  <c r="M76" i="178"/>
  <c r="M81" i="178"/>
  <c r="M62" i="178"/>
  <c r="M65" i="178"/>
  <c r="M50" i="178"/>
  <c r="L103" i="178"/>
  <c r="M9" i="178"/>
  <c r="M37" i="178"/>
  <c r="M18" i="178"/>
  <c r="M21" i="178"/>
  <c r="M39" i="178"/>
  <c r="M17" i="178"/>
  <c r="M32" i="178"/>
  <c r="M35" i="178"/>
  <c r="E26" i="176"/>
  <c r="M92" i="178"/>
  <c r="M98" i="178"/>
  <c r="M91" i="178"/>
  <c r="M97" i="178"/>
  <c r="M100" i="178"/>
  <c r="M89" i="178"/>
  <c r="M99" i="178"/>
  <c r="M101" i="178"/>
  <c r="M54" i="178"/>
  <c r="M66" i="178"/>
  <c r="M49" i="178"/>
  <c r="M59" i="178"/>
  <c r="M72" i="178"/>
  <c r="M78" i="178"/>
  <c r="M70" i="178"/>
  <c r="M74" i="178"/>
  <c r="M52" i="178"/>
  <c r="M56" i="178"/>
  <c r="M80" i="178"/>
  <c r="M51" i="178"/>
  <c r="M58" i="178"/>
  <c r="M64" i="178"/>
  <c r="M68" i="178"/>
  <c r="M75" i="178"/>
  <c r="M63" i="178"/>
  <c r="E103" i="178"/>
  <c r="J103" i="178"/>
  <c r="M23" i="178"/>
  <c r="M30" i="178"/>
  <c r="K103" i="178"/>
  <c r="M38" i="178"/>
  <c r="M7" i="178"/>
  <c r="M28" i="178"/>
  <c r="M20" i="178"/>
  <c r="M15" i="178"/>
  <c r="M34" i="178"/>
  <c r="M26" i="178"/>
  <c r="M8" i="178"/>
  <c r="M27" i="178"/>
  <c r="M10" i="178"/>
  <c r="M22" i="178"/>
  <c r="M14" i="178"/>
  <c r="M33" i="178"/>
  <c r="M40" i="178"/>
  <c r="K104" i="173"/>
  <c r="I103" i="178"/>
  <c r="E104" i="173"/>
  <c r="M104" i="173" s="1"/>
  <c r="E44" i="89"/>
  <c r="D44" i="89"/>
  <c r="C44" i="89"/>
  <c r="E41" i="89"/>
  <c r="D41" i="89"/>
  <c r="C41" i="89"/>
  <c r="E38" i="89"/>
  <c r="D38" i="89"/>
  <c r="C38" i="89"/>
  <c r="E35" i="89"/>
  <c r="D35" i="89"/>
  <c r="C35" i="89"/>
  <c r="E32" i="89"/>
  <c r="D32" i="89"/>
  <c r="C32" i="89"/>
  <c r="E29" i="89"/>
  <c r="D29" i="89"/>
  <c r="C29" i="89"/>
  <c r="E26" i="89"/>
  <c r="D26" i="89"/>
  <c r="C26" i="89"/>
  <c r="E23" i="89"/>
  <c r="D23" i="89"/>
  <c r="C23" i="89"/>
  <c r="E20" i="89"/>
  <c r="D20" i="89"/>
  <c r="C20" i="89"/>
  <c r="E17" i="89"/>
  <c r="D17" i="89"/>
  <c r="C17" i="89"/>
  <c r="E14" i="89"/>
  <c r="D14" i="89"/>
  <c r="C14" i="89"/>
  <c r="E11" i="89"/>
  <c r="D11" i="89"/>
  <c r="C11" i="89"/>
  <c r="M103" i="178" l="1"/>
  <c r="H14" i="154"/>
  <c r="F14" i="154"/>
  <c r="D14" i="154"/>
  <c r="E38" i="188"/>
  <c r="F38" i="188" s="1"/>
  <c r="E39" i="188"/>
  <c r="E40" i="188"/>
  <c r="E41" i="188"/>
  <c r="E42" i="188"/>
  <c r="D47" i="188"/>
  <c r="D48" i="188"/>
  <c r="D46" i="188" l="1"/>
  <c r="F40" i="188"/>
  <c r="F42" i="188"/>
  <c r="D42" i="188" s="1"/>
  <c r="F44" i="188"/>
  <c r="D44" i="188" s="1"/>
  <c r="F43" i="188"/>
  <c r="D43" i="188" s="1"/>
  <c r="F45" i="188"/>
  <c r="D45" i="188" s="1"/>
  <c r="F41" i="188"/>
  <c r="F39" i="188"/>
  <c r="F26" i="84" l="1"/>
  <c r="G26" i="84"/>
  <c r="I26" i="84"/>
  <c r="J26" i="84"/>
  <c r="L26" i="84"/>
  <c r="M26" i="84"/>
  <c r="D26" i="84"/>
  <c r="C26" i="84"/>
  <c r="D44" i="83"/>
  <c r="E44" i="83"/>
  <c r="F44" i="83"/>
  <c r="C44" i="83"/>
  <c r="D43" i="83"/>
  <c r="E43" i="83"/>
  <c r="F43" i="83"/>
  <c r="C43" i="83"/>
  <c r="L41" i="82" l="1"/>
  <c r="F19" i="119"/>
  <c r="F20" i="119"/>
  <c r="F21" i="119"/>
  <c r="F22" i="119"/>
  <c r="F23" i="119"/>
  <c r="F18" i="119"/>
  <c r="F17" i="119"/>
  <c r="F30" i="119" l="1"/>
  <c r="F29" i="119"/>
  <c r="F27" i="165" l="1"/>
  <c r="E22" i="165"/>
  <c r="E28" i="165" s="1"/>
  <c r="E21" i="165"/>
  <c r="E27" i="165" s="1"/>
  <c r="B30" i="119" l="1"/>
  <c r="B29" i="119"/>
  <c r="W26" i="185"/>
  <c r="W25" i="185"/>
  <c r="D23" i="186"/>
  <c r="D22" i="186"/>
  <c r="E55" i="80"/>
  <c r="D55" i="80"/>
  <c r="C55" i="80"/>
  <c r="E55" i="81"/>
  <c r="D55" i="81"/>
  <c r="C55" i="81"/>
  <c r="K44" i="82"/>
  <c r="J44" i="82"/>
  <c r="I44" i="82"/>
  <c r="H44" i="82"/>
  <c r="G44" i="82"/>
  <c r="F44" i="82"/>
  <c r="E44" i="82"/>
  <c r="D44" i="82"/>
  <c r="C44" i="82"/>
  <c r="E54" i="79"/>
  <c r="D54" i="79"/>
  <c r="C54" i="79"/>
  <c r="L44" i="82" l="1"/>
  <c r="B28" i="119" l="1"/>
  <c r="B26" i="119"/>
  <c r="B27" i="119"/>
  <c r="F21" i="165"/>
  <c r="F22" i="165"/>
  <c r="F28" i="165" s="1"/>
  <c r="D21" i="186" l="1"/>
  <c r="D20" i="186"/>
  <c r="K41" i="82" l="1"/>
  <c r="J41" i="82"/>
  <c r="I41" i="82"/>
  <c r="H41" i="82"/>
  <c r="G41" i="82"/>
  <c r="F41" i="82"/>
  <c r="E41" i="82"/>
  <c r="D41" i="82"/>
  <c r="C41" i="82"/>
  <c r="E52" i="81"/>
  <c r="D52" i="81"/>
  <c r="C52" i="81"/>
  <c r="E52" i="80"/>
  <c r="D52" i="80"/>
  <c r="C52" i="80"/>
  <c r="E51" i="79"/>
  <c r="D51" i="79"/>
  <c r="C51" i="79"/>
  <c r="D4" i="186" l="1"/>
  <c r="D6" i="186"/>
  <c r="D7" i="186"/>
  <c r="D8" i="186"/>
  <c r="D9" i="186"/>
  <c r="D10" i="186"/>
  <c r="D11" i="186"/>
  <c r="D12" i="186"/>
  <c r="D13" i="186"/>
  <c r="D14" i="186"/>
  <c r="D15" i="186"/>
  <c r="D16" i="186"/>
  <c r="D17" i="186"/>
  <c r="D18" i="186"/>
  <c r="D19" i="186"/>
  <c r="D27" i="186"/>
  <c r="D5" i="186"/>
  <c r="H25" i="119" l="1"/>
  <c r="F27" i="119"/>
  <c r="F28" i="119"/>
  <c r="N8" i="84" l="1"/>
  <c r="N9" i="84"/>
  <c r="N10" i="84"/>
  <c r="N11" i="84"/>
  <c r="N12" i="84"/>
  <c r="N13" i="84"/>
  <c r="N14" i="84"/>
  <c r="N15" i="84"/>
  <c r="N16" i="84"/>
  <c r="N17" i="84"/>
  <c r="N18" i="84"/>
  <c r="N19" i="84"/>
  <c r="N20" i="84"/>
  <c r="N21" i="84"/>
  <c r="N22" i="84"/>
  <c r="N23" i="84"/>
  <c r="N24" i="84"/>
  <c r="N25" i="84"/>
  <c r="N7" i="84"/>
  <c r="N6" i="84"/>
  <c r="K9" i="84"/>
  <c r="K10" i="84"/>
  <c r="K11" i="84"/>
  <c r="K12" i="84"/>
  <c r="K13" i="84"/>
  <c r="K14" i="84"/>
  <c r="K15" i="84"/>
  <c r="K16" i="84"/>
  <c r="K17" i="84"/>
  <c r="K18" i="84"/>
  <c r="K19" i="84"/>
  <c r="K20" i="84"/>
  <c r="K21" i="84"/>
  <c r="K22" i="84"/>
  <c r="K23" i="84"/>
  <c r="K24" i="84"/>
  <c r="K25" i="84"/>
  <c r="K8" i="84"/>
  <c r="K7" i="84"/>
  <c r="K6" i="84"/>
  <c r="H6" i="84"/>
  <c r="K26" i="84" l="1"/>
  <c r="N26" i="84"/>
  <c r="L29" i="82"/>
  <c r="W8" i="185" l="1"/>
  <c r="W9" i="185"/>
  <c r="W10" i="185"/>
  <c r="W11" i="185"/>
  <c r="W12" i="185"/>
  <c r="W13" i="185"/>
  <c r="W14" i="185"/>
  <c r="W15" i="185"/>
  <c r="W16" i="185"/>
  <c r="W17" i="185"/>
  <c r="W18" i="185"/>
  <c r="W19" i="185"/>
  <c r="W20" i="185"/>
  <c r="W21" i="185"/>
  <c r="W22" i="185"/>
  <c r="W7" i="185"/>
  <c r="V7" i="185"/>
  <c r="V20" i="185"/>
  <c r="V19" i="185"/>
  <c r="V18" i="185"/>
  <c r="V17" i="185"/>
  <c r="V16" i="185"/>
  <c r="V15" i="185"/>
  <c r="V14" i="185"/>
  <c r="V13" i="185"/>
  <c r="V12" i="185"/>
  <c r="V11" i="185"/>
  <c r="V10" i="185"/>
  <c r="V9" i="185"/>
  <c r="V8" i="185"/>
  <c r="H7" i="84" l="1"/>
  <c r="H8" i="84"/>
  <c r="H9" i="84"/>
  <c r="H10" i="84"/>
  <c r="H11" i="84"/>
  <c r="H12" i="84"/>
  <c r="H13" i="84"/>
  <c r="H14" i="84"/>
  <c r="H15" i="84"/>
  <c r="H16" i="84"/>
  <c r="H17" i="84"/>
  <c r="H18" i="84"/>
  <c r="H19" i="84"/>
  <c r="H20" i="84"/>
  <c r="H21" i="84"/>
  <c r="H22" i="84"/>
  <c r="H23" i="84"/>
  <c r="H24" i="84"/>
  <c r="H25" i="84"/>
  <c r="E8" i="84"/>
  <c r="E9" i="84"/>
  <c r="E10" i="84"/>
  <c r="E11" i="84"/>
  <c r="E12" i="84"/>
  <c r="E13" i="84"/>
  <c r="E14" i="84"/>
  <c r="E15" i="84"/>
  <c r="E16" i="84"/>
  <c r="E17" i="84"/>
  <c r="E18" i="84"/>
  <c r="E19" i="84"/>
  <c r="E20" i="84"/>
  <c r="E21" i="84"/>
  <c r="E22" i="84"/>
  <c r="E23" i="84"/>
  <c r="E24" i="84"/>
  <c r="E25" i="84"/>
  <c r="H26" i="84" l="1"/>
  <c r="E26" i="84"/>
  <c r="L38" i="82"/>
  <c r="K38" i="82"/>
  <c r="J38" i="82"/>
  <c r="I38" i="82"/>
  <c r="H38" i="82"/>
  <c r="G38" i="82"/>
  <c r="F38" i="82"/>
  <c r="E38" i="82"/>
  <c r="D38" i="82"/>
  <c r="C38" i="82"/>
  <c r="E49" i="81"/>
  <c r="D49" i="81"/>
  <c r="C49" i="81"/>
  <c r="E49" i="80"/>
  <c r="D49" i="80"/>
  <c r="C49" i="80"/>
  <c r="E48" i="79"/>
  <c r="D48" i="79"/>
  <c r="C48" i="79"/>
  <c r="D15" i="119" l="1"/>
  <c r="D14" i="119"/>
  <c r="D13" i="119"/>
  <c r="D23" i="119"/>
  <c r="H23" i="119"/>
  <c r="E21" i="79" l="1"/>
  <c r="D21" i="79"/>
  <c r="C21" i="79"/>
  <c r="E18" i="79"/>
  <c r="D18" i="79"/>
  <c r="C18" i="79"/>
  <c r="H22" i="119" l="1"/>
  <c r="H24" i="119"/>
  <c r="D21" i="119"/>
  <c r="D22" i="119"/>
  <c r="F26" i="119"/>
  <c r="F42" i="83" l="1"/>
  <c r="E42" i="83"/>
  <c r="D42" i="83"/>
  <c r="C42" i="83"/>
  <c r="F39" i="83"/>
  <c r="E39" i="83"/>
  <c r="D39" i="83"/>
  <c r="C39" i="83"/>
  <c r="F36" i="83"/>
  <c r="E36" i="83"/>
  <c r="D36" i="83"/>
  <c r="C36" i="83"/>
  <c r="F33" i="83"/>
  <c r="E33" i="83"/>
  <c r="D33" i="83"/>
  <c r="C33" i="83"/>
  <c r="F30" i="83"/>
  <c r="E30" i="83"/>
  <c r="D30" i="83"/>
  <c r="C30" i="83"/>
  <c r="F27" i="83"/>
  <c r="E27" i="83"/>
  <c r="D27" i="83"/>
  <c r="C27" i="83"/>
  <c r="F24" i="83"/>
  <c r="E24" i="83"/>
  <c r="D24" i="83"/>
  <c r="C24" i="83"/>
  <c r="F21" i="83"/>
  <c r="E21" i="83"/>
  <c r="D21" i="83"/>
  <c r="C21" i="83"/>
  <c r="F18" i="83"/>
  <c r="E18" i="83"/>
  <c r="D18" i="83"/>
  <c r="C18" i="83"/>
  <c r="F15" i="83"/>
  <c r="E15" i="83"/>
  <c r="D15" i="83"/>
  <c r="C15" i="83"/>
  <c r="F12" i="83"/>
  <c r="E12" i="83"/>
  <c r="D12" i="83"/>
  <c r="C12" i="83"/>
  <c r="D9" i="83"/>
  <c r="E9" i="83"/>
  <c r="F9" i="83"/>
  <c r="C9" i="83"/>
  <c r="L35" i="82"/>
  <c r="K35" i="82"/>
  <c r="J35" i="82"/>
  <c r="I35" i="82"/>
  <c r="H35" i="82"/>
  <c r="G35" i="82"/>
  <c r="F35" i="82"/>
  <c r="E35" i="82"/>
  <c r="D35" i="82"/>
  <c r="C35" i="82"/>
  <c r="L32" i="82"/>
  <c r="K32" i="82"/>
  <c r="J32" i="82"/>
  <c r="I32" i="82"/>
  <c r="H32" i="82"/>
  <c r="G32" i="82"/>
  <c r="F32" i="82"/>
  <c r="E32" i="82"/>
  <c r="D32" i="82"/>
  <c r="C32" i="82"/>
  <c r="K29" i="82"/>
  <c r="J29" i="82"/>
  <c r="I29" i="82"/>
  <c r="H29" i="82"/>
  <c r="G29" i="82"/>
  <c r="F29" i="82"/>
  <c r="E29" i="82"/>
  <c r="D29" i="82"/>
  <c r="C29" i="82"/>
  <c r="L26" i="82"/>
  <c r="K26" i="82"/>
  <c r="J26" i="82"/>
  <c r="I26" i="82"/>
  <c r="H26" i="82"/>
  <c r="G26" i="82"/>
  <c r="F26" i="82"/>
  <c r="E26" i="82"/>
  <c r="D26" i="82"/>
  <c r="C26" i="82"/>
  <c r="L23" i="82"/>
  <c r="K23" i="82"/>
  <c r="J23" i="82"/>
  <c r="I23" i="82"/>
  <c r="H23" i="82"/>
  <c r="G23" i="82"/>
  <c r="F23" i="82"/>
  <c r="E23" i="82"/>
  <c r="D23" i="82"/>
  <c r="C23" i="82"/>
  <c r="L20" i="82"/>
  <c r="K20" i="82"/>
  <c r="J20" i="82"/>
  <c r="I20" i="82"/>
  <c r="H20" i="82"/>
  <c r="G20" i="82"/>
  <c r="F20" i="82"/>
  <c r="E20" i="82"/>
  <c r="D20" i="82"/>
  <c r="C20" i="82"/>
  <c r="L17" i="82"/>
  <c r="K17" i="82"/>
  <c r="J17" i="82"/>
  <c r="I17" i="82"/>
  <c r="H17" i="82"/>
  <c r="G17" i="82"/>
  <c r="F17" i="82"/>
  <c r="E17" i="82"/>
  <c r="D17" i="82"/>
  <c r="C17" i="82"/>
  <c r="C14" i="82"/>
  <c r="L14" i="82"/>
  <c r="K14" i="82"/>
  <c r="J14" i="82"/>
  <c r="I14" i="82"/>
  <c r="H14" i="82"/>
  <c r="G14" i="82"/>
  <c r="F14" i="82"/>
  <c r="E14" i="82"/>
  <c r="D14" i="82"/>
  <c r="L11" i="82"/>
  <c r="K11" i="82"/>
  <c r="J11" i="82"/>
  <c r="I11" i="82"/>
  <c r="H11" i="82"/>
  <c r="G11" i="82"/>
  <c r="F11" i="82"/>
  <c r="E11" i="82"/>
  <c r="D11" i="82"/>
  <c r="C11" i="82"/>
  <c r="D8" i="82"/>
  <c r="E8" i="82"/>
  <c r="F8" i="82"/>
  <c r="G8" i="82"/>
  <c r="H8" i="82"/>
  <c r="I8" i="82"/>
  <c r="J8" i="82"/>
  <c r="K8" i="82"/>
  <c r="L8" i="82"/>
  <c r="C8" i="82"/>
  <c r="E46" i="81"/>
  <c r="D46" i="81"/>
  <c r="C46" i="81"/>
  <c r="E43" i="81"/>
  <c r="D43" i="81"/>
  <c r="C43" i="81"/>
  <c r="E40" i="81"/>
  <c r="D40" i="81"/>
  <c r="C40" i="81"/>
  <c r="E37" i="81"/>
  <c r="D37" i="81"/>
  <c r="C37" i="81"/>
  <c r="E34" i="81"/>
  <c r="D34" i="81"/>
  <c r="C34" i="81"/>
  <c r="E31" i="81"/>
  <c r="D31" i="81"/>
  <c r="C31" i="81"/>
  <c r="E28" i="81"/>
  <c r="D28" i="81"/>
  <c r="C28" i="81"/>
  <c r="E25" i="81"/>
  <c r="D25" i="81"/>
  <c r="C25" i="81"/>
  <c r="E22" i="81"/>
  <c r="D22" i="81"/>
  <c r="C22" i="81"/>
  <c r="D19" i="81"/>
  <c r="E19" i="81"/>
  <c r="C19" i="81"/>
  <c r="E46" i="80"/>
  <c r="D46" i="80"/>
  <c r="C46" i="80"/>
  <c r="E43" i="80"/>
  <c r="D43" i="80"/>
  <c r="C43" i="80"/>
  <c r="E40" i="80"/>
  <c r="D40" i="80"/>
  <c r="C40" i="80"/>
  <c r="E37" i="80"/>
  <c r="D37" i="80"/>
  <c r="C37" i="80"/>
  <c r="E34" i="80"/>
  <c r="D34" i="80"/>
  <c r="C34" i="80"/>
  <c r="E31" i="80"/>
  <c r="D31" i="80"/>
  <c r="C31" i="80"/>
  <c r="E28" i="80"/>
  <c r="D28" i="80"/>
  <c r="C28" i="80"/>
  <c r="E25" i="80"/>
  <c r="D25" i="80"/>
  <c r="C25" i="80"/>
  <c r="E22" i="80"/>
  <c r="D22" i="80"/>
  <c r="C22" i="80"/>
  <c r="D19" i="80"/>
  <c r="E19" i="80"/>
  <c r="C19" i="80"/>
  <c r="E42" i="79"/>
  <c r="D42" i="79"/>
  <c r="C42" i="79"/>
  <c r="E45" i="79" l="1"/>
  <c r="D45" i="79"/>
  <c r="C45" i="79"/>
  <c r="E39" i="79"/>
  <c r="D39" i="79"/>
  <c r="C39" i="79"/>
  <c r="E36" i="79"/>
  <c r="D36" i="79"/>
  <c r="C36" i="79"/>
  <c r="E33" i="79"/>
  <c r="D33" i="79"/>
  <c r="C33" i="79"/>
  <c r="E30" i="79"/>
  <c r="D30" i="79"/>
  <c r="C30" i="79"/>
  <c r="E27" i="79"/>
  <c r="D27" i="79"/>
  <c r="C27" i="79"/>
  <c r="E24" i="79"/>
  <c r="D24" i="79"/>
  <c r="C24" i="79"/>
  <c r="D95" i="85" l="1"/>
  <c r="E95" i="85"/>
  <c r="F95" i="85"/>
  <c r="C95" i="85"/>
  <c r="B9" i="120" l="1"/>
  <c r="C9" i="120"/>
  <c r="D9" i="120"/>
  <c r="F9" i="120"/>
  <c r="G9" i="120"/>
  <c r="H9" i="120"/>
  <c r="F25" i="119"/>
  <c r="B21" i="119"/>
  <c r="H21" i="119"/>
  <c r="F24" i="119"/>
  <c r="D18" i="119" l="1"/>
  <c r="D19" i="119"/>
  <c r="D20" i="119"/>
  <c r="D16" i="119"/>
  <c r="D17" i="119"/>
  <c r="H16" i="119"/>
  <c r="H20" i="119"/>
  <c r="H15" i="119" l="1"/>
  <c r="H14" i="119"/>
  <c r="H13" i="119"/>
  <c r="H12" i="119"/>
  <c r="H11" i="119"/>
  <c r="H10" i="119"/>
  <c r="H9" i="119"/>
  <c r="H8" i="119"/>
  <c r="D12" i="119"/>
  <c r="D11" i="119"/>
  <c r="D10" i="119"/>
  <c r="D9" i="119"/>
  <c r="D8" i="119"/>
  <c r="C45" i="83"/>
  <c r="C6" i="88"/>
  <c r="D6" i="88"/>
  <c r="D18" i="88" s="1"/>
  <c r="E6" i="88"/>
  <c r="F6" i="88"/>
  <c r="F18" i="88" s="1"/>
  <c r="G6" i="88"/>
  <c r="G18" i="88" s="1"/>
  <c r="H6" i="88"/>
  <c r="H18" i="88" s="1"/>
  <c r="C9" i="88"/>
  <c r="D9" i="88"/>
  <c r="E9" i="88"/>
  <c r="F9" i="88"/>
  <c r="G9" i="88"/>
  <c r="H9" i="88"/>
  <c r="C12" i="88"/>
  <c r="D12" i="88"/>
  <c r="E12" i="88"/>
  <c r="F12" i="88"/>
  <c r="G12" i="88"/>
  <c r="H12" i="88"/>
  <c r="C16" i="88"/>
  <c r="D16" i="88"/>
  <c r="E16" i="88"/>
  <c r="F16" i="88"/>
  <c r="G16" i="88"/>
  <c r="H16" i="88"/>
  <c r="C17" i="88"/>
  <c r="D17" i="88"/>
  <c r="E17" i="88"/>
  <c r="F17" i="88"/>
  <c r="G17" i="88"/>
  <c r="H17" i="88"/>
  <c r="C18" i="88"/>
  <c r="E18" i="88"/>
  <c r="C10" i="81"/>
  <c r="D10" i="81"/>
  <c r="E10" i="81"/>
  <c r="C13" i="81"/>
  <c r="D13" i="81"/>
  <c r="E13" i="81"/>
  <c r="C16" i="81"/>
  <c r="D16" i="81"/>
  <c r="E16" i="81"/>
  <c r="C10" i="80"/>
  <c r="D10" i="80"/>
  <c r="E10" i="80"/>
  <c r="C13" i="80"/>
  <c r="D13" i="80"/>
  <c r="E13" i="80"/>
  <c r="C16" i="80"/>
  <c r="D16" i="80"/>
  <c r="E16" i="80"/>
  <c r="C9" i="79"/>
  <c r="D9" i="79"/>
  <c r="E9" i="79"/>
  <c r="C12" i="79"/>
  <c r="D12" i="79"/>
  <c r="E12" i="79"/>
  <c r="C15" i="79"/>
  <c r="D15" i="79"/>
  <c r="E15" i="79"/>
  <c r="E45" i="83" l="1"/>
  <c r="F45" i="83"/>
  <c r="D45" i="83"/>
</calcChain>
</file>

<file path=xl/sharedStrings.xml><?xml version="1.0" encoding="utf-8"?>
<sst xmlns="http://schemas.openxmlformats.org/spreadsheetml/2006/main" count="2642" uniqueCount="1231">
  <si>
    <t xml:space="preserve">Açıklama </t>
  </si>
  <si>
    <t>Yıl</t>
  </si>
  <si>
    <t>Year</t>
  </si>
  <si>
    <r>
      <t xml:space="preserve">          Toplam / </t>
    </r>
    <r>
      <rPr>
        <i/>
        <sz val="11"/>
        <rFont val="Arial"/>
        <family val="2"/>
        <charset val="162"/>
      </rPr>
      <t>Total</t>
    </r>
  </si>
  <si>
    <r>
      <t>Kamu /</t>
    </r>
    <r>
      <rPr>
        <sz val="11"/>
        <rFont val="Arial"/>
        <family val="2"/>
        <charset val="162"/>
      </rPr>
      <t xml:space="preserve"> </t>
    </r>
    <r>
      <rPr>
        <i/>
        <sz val="11"/>
        <rFont val="Arial"/>
        <family val="2"/>
        <charset val="162"/>
      </rPr>
      <t>Public</t>
    </r>
  </si>
  <si>
    <r>
      <t xml:space="preserve">Özel / </t>
    </r>
    <r>
      <rPr>
        <i/>
        <sz val="11"/>
        <rFont val="Arial"/>
        <family val="2"/>
        <charset val="162"/>
      </rPr>
      <t>Private</t>
    </r>
  </si>
  <si>
    <r>
      <t xml:space="preserve">Toplam / </t>
    </r>
    <r>
      <rPr>
        <i/>
        <sz val="11"/>
        <rFont val="Arial"/>
        <family val="2"/>
        <charset val="162"/>
      </rPr>
      <t>Total</t>
    </r>
  </si>
  <si>
    <r>
      <t xml:space="preserve">Kamu / </t>
    </r>
    <r>
      <rPr>
        <i/>
        <sz val="11"/>
        <rFont val="Arial"/>
        <family val="2"/>
        <charset val="162"/>
      </rPr>
      <t>Public</t>
    </r>
  </si>
  <si>
    <r>
      <t>Toplam /</t>
    </r>
    <r>
      <rPr>
        <i/>
        <sz val="11"/>
        <rFont val="Arial"/>
        <family val="2"/>
        <charset val="162"/>
      </rPr>
      <t xml:space="preserve"> Total</t>
    </r>
  </si>
  <si>
    <r>
      <t xml:space="preserve">Sektör / </t>
    </r>
    <r>
      <rPr>
        <i/>
        <sz val="11"/>
        <rFont val="Arial"/>
        <family val="2"/>
        <charset val="162"/>
      </rPr>
      <t>Sector</t>
    </r>
  </si>
  <si>
    <t>DİSK</t>
  </si>
  <si>
    <t>HAK-İŞ</t>
  </si>
  <si>
    <t>TÜRK-İŞ</t>
  </si>
  <si>
    <t xml:space="preserve">      Collective agreements signed by workplace size</t>
  </si>
  <si>
    <r>
      <t xml:space="preserve">İşkolu
</t>
    </r>
    <r>
      <rPr>
        <i/>
        <sz val="11"/>
        <rFont val="Arial"/>
        <family val="2"/>
        <charset val="162"/>
      </rPr>
      <t>Economic activity</t>
    </r>
  </si>
  <si>
    <r>
      <t xml:space="preserve">Grev ve lokavt yasağı
</t>
    </r>
    <r>
      <rPr>
        <i/>
        <sz val="11"/>
        <rFont val="Arial"/>
        <family val="2"/>
        <charset val="162"/>
      </rPr>
      <t xml:space="preserve">Prohibition of strike and lockout  </t>
    </r>
    <r>
      <rPr>
        <sz val="11"/>
        <rFont val="Arial"/>
        <family val="2"/>
        <charset val="162"/>
      </rPr>
      <t>(2822/32)</t>
    </r>
  </si>
  <si>
    <r>
      <t>Özel /</t>
    </r>
    <r>
      <rPr>
        <i/>
        <sz val="11"/>
        <rFont val="Arial"/>
        <family val="2"/>
        <charset val="162"/>
      </rPr>
      <t xml:space="preserve"> Private</t>
    </r>
  </si>
  <si>
    <r>
      <t xml:space="preserve">Grev oylamasında grevin reddi
</t>
    </r>
    <r>
      <rPr>
        <i/>
        <sz val="11"/>
        <rFont val="Arial"/>
        <family val="2"/>
        <charset val="162"/>
      </rPr>
      <t xml:space="preserve">Rejection of strike in strike ballot </t>
    </r>
    <r>
      <rPr>
        <sz val="11"/>
        <rFont val="Arial"/>
        <family val="2"/>
        <charset val="162"/>
      </rPr>
      <t>(2822/36)</t>
    </r>
  </si>
  <si>
    <r>
      <t xml:space="preserve">Özel  hakem  olarak
</t>
    </r>
    <r>
      <rPr>
        <i/>
        <sz val="11"/>
        <rFont val="Arial"/>
        <family val="2"/>
        <charset val="162"/>
      </rPr>
      <t xml:space="preserve">Private  arbitrator   </t>
    </r>
    <r>
      <rPr>
        <sz val="11"/>
        <rFont val="Arial"/>
        <family val="2"/>
        <charset val="162"/>
      </rPr>
      <t>(2822/58)</t>
    </r>
  </si>
  <si>
    <r>
      <t xml:space="preserve">Grev ve lokavt ertelemesi
</t>
    </r>
    <r>
      <rPr>
        <i/>
        <sz val="11"/>
        <rFont val="Arial"/>
        <family val="2"/>
        <charset val="162"/>
      </rPr>
      <t xml:space="preserve">Suspension of strike and lockout </t>
    </r>
    <r>
      <rPr>
        <sz val="11"/>
        <rFont val="Arial"/>
        <family val="2"/>
        <charset val="162"/>
      </rPr>
      <t>(2822/34)</t>
    </r>
  </si>
  <si>
    <r>
      <t xml:space="preserve">Toplam  / </t>
    </r>
    <r>
      <rPr>
        <i/>
        <sz val="11"/>
        <rFont val="Arial"/>
        <family val="2"/>
        <charset val="162"/>
      </rPr>
      <t>Total</t>
    </r>
  </si>
  <si>
    <r>
      <t xml:space="preserve">Yıl
</t>
    </r>
    <r>
      <rPr>
        <i/>
        <sz val="11"/>
        <rFont val="Arial"/>
        <family val="2"/>
        <charset val="162"/>
      </rPr>
      <t>Year</t>
    </r>
  </si>
  <si>
    <r>
      <t xml:space="preserve">Sektör
</t>
    </r>
    <r>
      <rPr>
        <i/>
        <sz val="11"/>
        <rFont val="Arial"/>
        <family val="2"/>
        <charset val="162"/>
      </rPr>
      <t>Sector</t>
    </r>
  </si>
  <si>
    <t>Toplam</t>
  </si>
  <si>
    <t>Total</t>
  </si>
  <si>
    <t>Kamu</t>
  </si>
  <si>
    <t>Özel</t>
  </si>
  <si>
    <t>Adana</t>
  </si>
  <si>
    <t>Adıyaman</t>
  </si>
  <si>
    <t>Afyonkarahisar</t>
  </si>
  <si>
    <t>Ağrı</t>
  </si>
  <si>
    <t>Aksaray</t>
  </si>
  <si>
    <t>Amasya</t>
  </si>
  <si>
    <t>Ankara</t>
  </si>
  <si>
    <t>Antalya</t>
  </si>
  <si>
    <t>Ardahan</t>
  </si>
  <si>
    <t>Artvin</t>
  </si>
  <si>
    <t>Aydın</t>
  </si>
  <si>
    <t>Balıkesir</t>
  </si>
  <si>
    <t>Bartın</t>
  </si>
  <si>
    <t>Batman</t>
  </si>
  <si>
    <t>Bayburt</t>
  </si>
  <si>
    <t>Bilecik</t>
  </si>
  <si>
    <t>Bingöl</t>
  </si>
  <si>
    <t>Bitlis</t>
  </si>
  <si>
    <t>Bolu</t>
  </si>
  <si>
    <t>Burdur</t>
  </si>
  <si>
    <t>Bursa</t>
  </si>
  <si>
    <t>Çanakkale</t>
  </si>
  <si>
    <t>Çankırı</t>
  </si>
  <si>
    <t>Çorum</t>
  </si>
  <si>
    <t>Denizli</t>
  </si>
  <si>
    <t>Diyarbakır</t>
  </si>
  <si>
    <t>Düzce</t>
  </si>
  <si>
    <t>Edirne</t>
  </si>
  <si>
    <t>Elazığ</t>
  </si>
  <si>
    <t>Erzincan</t>
  </si>
  <si>
    <t xml:space="preserve"> İşçi sayısı</t>
  </si>
  <si>
    <t>Labour Relations</t>
  </si>
  <si>
    <t>01.01.2008</t>
  </si>
  <si>
    <t>01.07.2008</t>
  </si>
  <si>
    <t>01.01.2009</t>
  </si>
  <si>
    <t>01.07.2009</t>
  </si>
  <si>
    <t>01.01.2010</t>
  </si>
  <si>
    <t>01.07.2010</t>
  </si>
  <si>
    <t>01.01.2011</t>
  </si>
  <si>
    <t>01.07.2011</t>
  </si>
  <si>
    <t>01.01.2012</t>
  </si>
  <si>
    <t>01.07.2012</t>
  </si>
  <si>
    <r>
      <t xml:space="preserve">16 yaşını doldurmayanlar
</t>
    </r>
    <r>
      <rPr>
        <i/>
        <sz val="11"/>
        <rFont val="Arial"/>
        <family val="2"/>
        <charset val="162"/>
      </rPr>
      <t xml:space="preserve">Under 16 years old </t>
    </r>
  </si>
  <si>
    <r>
      <t xml:space="preserve">16 yaşını dolduranlar
</t>
    </r>
    <r>
      <rPr>
        <i/>
        <sz val="11"/>
        <rFont val="Arial"/>
        <family val="2"/>
        <charset val="162"/>
      </rPr>
      <t>16 years old and over</t>
    </r>
  </si>
  <si>
    <r>
      <t xml:space="preserve">Net asgari ücret
</t>
    </r>
    <r>
      <rPr>
        <i/>
        <sz val="11"/>
        <rFont val="Arial"/>
        <family val="2"/>
        <charset val="162"/>
      </rPr>
      <t>Net minimum wage</t>
    </r>
  </si>
  <si>
    <r>
      <t xml:space="preserve">Brüt asgari ücret
</t>
    </r>
    <r>
      <rPr>
        <i/>
        <sz val="11"/>
        <rFont val="Arial"/>
        <family val="2"/>
        <charset val="162"/>
      </rPr>
      <t>Gross minimum wage</t>
    </r>
  </si>
  <si>
    <r>
      <t xml:space="preserve">İşverene maliyet
</t>
    </r>
    <r>
      <rPr>
        <i/>
        <sz val="11"/>
        <rFont val="Arial"/>
        <family val="2"/>
        <charset val="162"/>
      </rPr>
      <t>Cost to the employer</t>
    </r>
  </si>
  <si>
    <t xml:space="preserve">      </t>
  </si>
  <si>
    <t>İşçi sendikaları (*)</t>
  </si>
  <si>
    <t>İşveren sendikaları (**)</t>
  </si>
  <si>
    <r>
      <t>İşkolu no</t>
    </r>
    <r>
      <rPr>
        <b/>
        <sz val="10"/>
        <rFont val="Arial"/>
        <family val="2"/>
        <charset val="162"/>
      </rPr>
      <t xml:space="preserve">.
</t>
    </r>
    <r>
      <rPr>
        <i/>
        <sz val="8"/>
        <rFont val="Arial"/>
        <family val="2"/>
        <charset val="162"/>
      </rPr>
      <t>Nu.of ec.ac.</t>
    </r>
  </si>
  <si>
    <t>Explanation</t>
  </si>
  <si>
    <r>
      <t xml:space="preserve">Yıllar
</t>
    </r>
    <r>
      <rPr>
        <i/>
        <sz val="11"/>
        <rFont val="Arial"/>
        <family val="2"/>
        <charset val="162"/>
      </rPr>
      <t>Years</t>
    </r>
  </si>
  <si>
    <t xml:space="preserve">Osmaniye </t>
  </si>
  <si>
    <t>Sektör</t>
  </si>
  <si>
    <t>Tespit sayısı</t>
  </si>
  <si>
    <t>İşyeri sayısı</t>
  </si>
  <si>
    <t>İşçi sayısı</t>
  </si>
  <si>
    <t>Sector</t>
  </si>
  <si>
    <t>Number of determinations</t>
  </si>
  <si>
    <t>Sözleşme sayısı</t>
  </si>
  <si>
    <t>Üye işçi sayısı</t>
  </si>
  <si>
    <t>Public</t>
  </si>
  <si>
    <t>Private</t>
  </si>
  <si>
    <t>%</t>
  </si>
  <si>
    <t>Erzurum</t>
  </si>
  <si>
    <t>Eskişehir</t>
  </si>
  <si>
    <t>Gaziantep</t>
  </si>
  <si>
    <t>Giresun</t>
  </si>
  <si>
    <t>Gümüşhane</t>
  </si>
  <si>
    <t>Hakkari</t>
  </si>
  <si>
    <t>Hatay</t>
  </si>
  <si>
    <t>Iğdır</t>
  </si>
  <si>
    <t>Isparta</t>
  </si>
  <si>
    <t>İstanbul</t>
  </si>
  <si>
    <t>İzmir</t>
  </si>
  <si>
    <t>Kahramanmaraş</t>
  </si>
  <si>
    <t>Karabük</t>
  </si>
  <si>
    <t>Karaman</t>
  </si>
  <si>
    <t>Kars</t>
  </si>
  <si>
    <t>Kastamonu</t>
  </si>
  <si>
    <t>Kayseri</t>
  </si>
  <si>
    <t>Kırıkkale</t>
  </si>
  <si>
    <t>Kırklareli</t>
  </si>
  <si>
    <t>Kırşehir</t>
  </si>
  <si>
    <t>Kilis</t>
  </si>
  <si>
    <t>Kocaeli</t>
  </si>
  <si>
    <t>Konya</t>
  </si>
  <si>
    <t>Kütahya</t>
  </si>
  <si>
    <t>Malatya</t>
  </si>
  <si>
    <t>Mardin</t>
  </si>
  <si>
    <t>Manisa</t>
  </si>
  <si>
    <t>Mersin</t>
  </si>
  <si>
    <t>Muğla</t>
  </si>
  <si>
    <t>Muş</t>
  </si>
  <si>
    <t>Nevşehir</t>
  </si>
  <si>
    <t>Niğde</t>
  </si>
  <si>
    <t>Ordu</t>
  </si>
  <si>
    <t>Rize</t>
  </si>
  <si>
    <t>Sakarya</t>
  </si>
  <si>
    <t>Samsun</t>
  </si>
  <si>
    <t>Siirt</t>
  </si>
  <si>
    <t>Sinop</t>
  </si>
  <si>
    <t>Sivas</t>
  </si>
  <si>
    <t>Şanlıurfa</t>
  </si>
  <si>
    <t>Şırnak</t>
  </si>
  <si>
    <t>Tekirdağ</t>
  </si>
  <si>
    <t>Tokat</t>
  </si>
  <si>
    <t>Trabzon</t>
  </si>
  <si>
    <t>Tunceli</t>
  </si>
  <si>
    <t>Uşak</t>
  </si>
  <si>
    <t>Van</t>
  </si>
  <si>
    <t>Yalova</t>
  </si>
  <si>
    <t>Yozgat</t>
  </si>
  <si>
    <t>Zonguldak</t>
  </si>
  <si>
    <t xml:space="preserve">      Determinations of competence issued by sector</t>
  </si>
  <si>
    <t xml:space="preserve">Asgari Ücret </t>
  </si>
  <si>
    <r>
      <t xml:space="preserve">İl
</t>
    </r>
    <r>
      <rPr>
        <i/>
        <sz val="11"/>
        <rFont val="Arial"/>
        <family val="2"/>
        <charset val="162"/>
      </rPr>
      <t>Province</t>
    </r>
  </si>
  <si>
    <r>
      <t xml:space="preserve">İşçi sayısı
</t>
    </r>
    <r>
      <rPr>
        <i/>
        <sz val="11"/>
        <rFont val="Arial"/>
        <family val="2"/>
        <charset val="162"/>
      </rPr>
      <t>Number of worker</t>
    </r>
  </si>
  <si>
    <r>
      <t xml:space="preserve">Geliş nedeni
</t>
    </r>
    <r>
      <rPr>
        <i/>
        <sz val="11"/>
        <rFont val="Arial"/>
        <family val="2"/>
        <charset val="162"/>
      </rPr>
      <t>Reason of conclusion</t>
    </r>
  </si>
  <si>
    <r>
      <t xml:space="preserve">Sektör 
</t>
    </r>
    <r>
      <rPr>
        <i/>
        <sz val="11"/>
        <rFont val="Arial"/>
        <family val="2"/>
        <charset val="162"/>
      </rPr>
      <t xml:space="preserve">Sector    </t>
    </r>
  </si>
  <si>
    <r>
      <t xml:space="preserve">Toplu iş sözleşme sayısı
</t>
    </r>
    <r>
      <rPr>
        <i/>
        <sz val="11"/>
        <rFont val="Arial"/>
        <family val="2"/>
        <charset val="162"/>
      </rPr>
      <t>Number of collective agreements</t>
    </r>
  </si>
  <si>
    <r>
      <t xml:space="preserve">İşçi sayısı
</t>
    </r>
    <r>
      <rPr>
        <i/>
        <sz val="11"/>
        <rFont val="Arial"/>
        <family val="2"/>
        <charset val="162"/>
      </rPr>
      <t>Number of workers</t>
    </r>
  </si>
  <si>
    <r>
      <t xml:space="preserve">İşkolu 
</t>
    </r>
    <r>
      <rPr>
        <i/>
        <sz val="11"/>
        <rFont val="Arial"/>
        <family val="2"/>
        <charset val="162"/>
      </rPr>
      <t>Economic activity</t>
    </r>
  </si>
  <si>
    <t xml:space="preserve">      Collective agreements signed by sector</t>
  </si>
  <si>
    <t>(TL)</t>
  </si>
  <si>
    <t xml:space="preserve">Kesintiler Toplamı </t>
  </si>
  <si>
    <r>
      <t>Toplam</t>
    </r>
    <r>
      <rPr>
        <i/>
        <sz val="11"/>
        <rFont val="Arial"/>
        <family val="2"/>
        <charset val="162"/>
      </rPr>
      <t>/Total</t>
    </r>
  </si>
  <si>
    <t>Osmaniye</t>
  </si>
  <si>
    <t>Yetki sayısı</t>
  </si>
  <si>
    <t>Number of competences</t>
  </si>
  <si>
    <r>
      <t xml:space="preserve">İl
</t>
    </r>
    <r>
      <rPr>
        <sz val="10"/>
        <color indexed="8"/>
        <rFont val="Arial"/>
        <family val="2"/>
        <charset val="162"/>
      </rPr>
      <t>Province</t>
    </r>
  </si>
  <si>
    <t>01.01.2012 - 30.06.2012</t>
  </si>
  <si>
    <t>01.07.2012 - 31.12.2012</t>
  </si>
  <si>
    <t>T. ORMAN-İŞ</t>
  </si>
  <si>
    <t>(Türkiye Orman İşçileri Sendikası)</t>
  </si>
  <si>
    <t>TARIM-İŞ</t>
  </si>
  <si>
    <t>(Türkiye Orman, Topraksu, Tarım ve Tarım Sanayii İşçileri Sendikası)</t>
  </si>
  <si>
    <t>ŞEKER-İŞ</t>
  </si>
  <si>
    <t>ÖZ GIDA-İŞ</t>
  </si>
  <si>
    <t>GIDA-İŞ</t>
  </si>
  <si>
    <t>(Türkiye Gıda Sanayii İşçileri Sendikası)</t>
  </si>
  <si>
    <t>TÜRK MADEN-İŞ</t>
  </si>
  <si>
    <t>(Türkiye Maden İşçileri Sendikası)</t>
  </si>
  <si>
    <t>GENEL MADEN-İŞ</t>
  </si>
  <si>
    <t>DEV MADEN-SEN</t>
  </si>
  <si>
    <t>(Türkiye Devrimci Maden Arama ve İşletme İşçileri Sendikası)</t>
  </si>
  <si>
    <t>ÖZ MADEN-İŞ</t>
  </si>
  <si>
    <t>PETROL-İŞ</t>
  </si>
  <si>
    <t>(Türkiye Petrol, Kimya, Lastik İşçileri Sendikası)</t>
  </si>
  <si>
    <t>LASTİK-İŞ</t>
  </si>
  <si>
    <t>(Türkiye Petrol, Kimya ve Lastik Sanayii İşçileri Sendikası)</t>
  </si>
  <si>
    <t>İLKİM-İŞ</t>
  </si>
  <si>
    <t>(İlaç, Kimya, Petrol ve Lastik Sanayii İşçileri Sendikası)</t>
  </si>
  <si>
    <t>ÖZ İPLİK-İŞ</t>
  </si>
  <si>
    <t>TEKSİF</t>
  </si>
  <si>
    <t>DOKU ÖR-İŞ</t>
  </si>
  <si>
    <t>(Dokuma ve Örme İşçileri Sendikası)</t>
  </si>
  <si>
    <t>TEKSTİL</t>
  </si>
  <si>
    <t>(Tekstil İşçileri Sendikası)</t>
  </si>
  <si>
    <t>(Hür Tekstil Dokuma, İplik, Trikotaj, Deri ve Giyim İşçileri Sendikası)</t>
  </si>
  <si>
    <t>AĞAÇ-İŞ</t>
  </si>
  <si>
    <t>SELÜLOZ-İŞ</t>
  </si>
  <si>
    <t>ÖZ AĞAÇ-İŞ</t>
  </si>
  <si>
    <t>YAPSAN-İŞ</t>
  </si>
  <si>
    <t>(Yapım, Ağaç, Prefabrik Sanayii İşçileri Sendikası)</t>
  </si>
  <si>
    <t>TÜMKA-İŞ</t>
  </si>
  <si>
    <t>BASIN-İŞ</t>
  </si>
  <si>
    <t>TGS</t>
  </si>
  <si>
    <t>(Türkiye Gazeteciler Sendikası)</t>
  </si>
  <si>
    <t>MEDYA-İŞ</t>
  </si>
  <si>
    <t>(Medya İşçileri Sendikası)</t>
  </si>
  <si>
    <t>BASS</t>
  </si>
  <si>
    <t>(Banka ve Sigorta İşçileri Sendikası)</t>
  </si>
  <si>
    <t>BANKSİS</t>
  </si>
  <si>
    <t>BASİSEN</t>
  </si>
  <si>
    <t>BANK-SEN</t>
  </si>
  <si>
    <t>(Devrimci Banka ve Sigorta İşçileri Sendikası)</t>
  </si>
  <si>
    <t>KOOP-İŞ</t>
  </si>
  <si>
    <t>TEZ-KOOP-İŞ</t>
  </si>
  <si>
    <t>TYS</t>
  </si>
  <si>
    <t>(Türkiye Yazarlar Sendikası)</t>
  </si>
  <si>
    <t>MÜZİK-SEN</t>
  </si>
  <si>
    <t>(Müzik ve Sahne Sanatçıları Sendikası)</t>
  </si>
  <si>
    <t>SİNE-SEN</t>
  </si>
  <si>
    <t>(Türkiye Sineme Emekçileri Sendikası)</t>
  </si>
  <si>
    <t>SOSYAL-İŞ</t>
  </si>
  <si>
    <t>(Türkiye Sosyal Sigortalar, Eğitim, Büro, Ticaret, Kooperatif ve Güzel Sanatlar İşçileri Sendikası)</t>
  </si>
  <si>
    <t>T. BÜRO-İŞ</t>
  </si>
  <si>
    <t>(Türkiye Kooperatif, Büro, Ticaret, Eğitim, Güzel Sanatlar ve Yardımcı İşçileri Sendikası)</t>
  </si>
  <si>
    <t>OYUNCULAR SENDİKASI</t>
  </si>
  <si>
    <t>(Türkiye Çimento, Seramik, Toprak ve Cam Sanayii İşçileri Sendikası)</t>
  </si>
  <si>
    <t>KRİSTAL-İŞ</t>
  </si>
  <si>
    <t>SERSAN-İŞ</t>
  </si>
  <si>
    <t>BİRLEŞİK METAL-İŞ</t>
  </si>
  <si>
    <t>(Birleşik Metal İşçileri Sendikası)</t>
  </si>
  <si>
    <t>METSAN-İŞ</t>
  </si>
  <si>
    <t>(Metal Sanayii İşçileri Sendikası)</t>
  </si>
  <si>
    <t>KALIP-İŞ</t>
  </si>
  <si>
    <t>ÇESEN</t>
  </si>
  <si>
    <t>YOL-İŞ</t>
  </si>
  <si>
    <t>(Türkiye Yol, Yapı, İnşaat İşçileri Sendikası)</t>
  </si>
  <si>
    <t>TES-İŞ</t>
  </si>
  <si>
    <t>(Türkiye Enerji, Su ve Gaz İşçileri Sendikası)</t>
  </si>
  <si>
    <t>(Türkiye Demiryolu İşçileri Sendikası)</t>
  </si>
  <si>
    <t>HAVA-İŞ</t>
  </si>
  <si>
    <t>(Türkiye Sivil Havacılık Sendikası)</t>
  </si>
  <si>
    <t>TÜMTİS</t>
  </si>
  <si>
    <t>NAKLİYAT-İŞ</t>
  </si>
  <si>
    <t>KARSAN-İŞ</t>
  </si>
  <si>
    <t>(Taşımacılık ve Kargo Sanayii İşçileri Sendikası)</t>
  </si>
  <si>
    <t>LİMAN-İŞ</t>
  </si>
  <si>
    <t>(Türkiye Liman, Dok ve Gemi Sanayii İşçileri Sendikası)</t>
  </si>
  <si>
    <t>TÜRK DENİZ-İŞ</t>
  </si>
  <si>
    <t>(Türkiye Denizciler Sendikası)</t>
  </si>
  <si>
    <t>LİMTER-İŞ</t>
  </si>
  <si>
    <t>(Türkiye Sağlık İşçileri Sendikası)</t>
  </si>
  <si>
    <t>DEV SAĞLIK-İŞ</t>
  </si>
  <si>
    <t>(Devrimci Sağlık İşçileri Sendikası)</t>
  </si>
  <si>
    <t>SIHHAT-İŞ</t>
  </si>
  <si>
    <t>(Tüm Sağlık Hizmetleri İşçileri Sendikası)</t>
  </si>
  <si>
    <t>TOLEYİS</t>
  </si>
  <si>
    <t>OLEYİS</t>
  </si>
  <si>
    <t>TURKON-İŞ</t>
  </si>
  <si>
    <t>(Devrimci Turizm İşçileri Sendikası)</t>
  </si>
  <si>
    <t>TÜRK HARB-İŞ</t>
  </si>
  <si>
    <t>ÖZ-İŞ</t>
  </si>
  <si>
    <t>GÜVENLİK-İŞ</t>
  </si>
  <si>
    <t>BELEDİYE-İŞ</t>
  </si>
  <si>
    <t>(Türkiye Belediyeler ve Genel Hizmetler İşçileri Sendikası)</t>
  </si>
  <si>
    <t>HİZMET-İŞ</t>
  </si>
  <si>
    <r>
      <t>(</t>
    </r>
    <r>
      <rPr>
        <sz val="10"/>
        <rFont val="Arial"/>
        <family val="2"/>
        <charset val="162"/>
      </rPr>
      <t>Tüm Belediye ve Genel Hizmet İşçileri Sendikası</t>
    </r>
    <r>
      <rPr>
        <sz val="10"/>
        <color indexed="8"/>
        <rFont val="Arial"/>
        <family val="2"/>
        <charset val="162"/>
      </rPr>
      <t>)</t>
    </r>
  </si>
  <si>
    <t>GENEL-İŞ</t>
  </si>
  <si>
    <t>(Türkiye Genel Hizmetler İşçileri Sendikası)</t>
  </si>
  <si>
    <t>KONUT-İŞ</t>
  </si>
  <si>
    <r>
      <t xml:space="preserve">Sendikalı işçi sayısı
</t>
    </r>
    <r>
      <rPr>
        <i/>
        <sz val="11"/>
        <rFont val="Arial"/>
        <family val="2"/>
        <charset val="162"/>
      </rPr>
      <t>Number of unionized workers</t>
    </r>
  </si>
  <si>
    <r>
      <t xml:space="preserve">Sendikalaşma oranı (%)
</t>
    </r>
    <r>
      <rPr>
        <i/>
        <sz val="11"/>
        <rFont val="Arial"/>
        <family val="2"/>
        <charset val="162"/>
      </rPr>
      <t>Unionization rate</t>
    </r>
  </si>
  <si>
    <r>
      <t xml:space="preserve">İşkolu no
</t>
    </r>
    <r>
      <rPr>
        <i/>
        <sz val="10"/>
        <rFont val="Arial"/>
        <family val="2"/>
        <charset val="162"/>
      </rPr>
      <t>Nu. of ec. ac.</t>
    </r>
  </si>
  <si>
    <r>
      <t xml:space="preserve">Avcılık, Balıkçılık, Tarım ve Ormancılık
</t>
    </r>
    <r>
      <rPr>
        <i/>
        <sz val="10"/>
        <rFont val="Arial"/>
        <family val="2"/>
        <charset val="162"/>
      </rPr>
      <t>Hunting and fisheries, agriculture and forestry</t>
    </r>
  </si>
  <si>
    <t>(Tüm Gıda, Su, Şeker İşçileri Sendikası)</t>
  </si>
  <si>
    <t>(Deri, Dokuma ve Tekstilden Yapılan Her Türlü Giyim Eşyası İşleme Yerleri İşçileri Sendikası)</t>
  </si>
  <si>
    <t>ÖZ FİNANS-İŞ</t>
  </si>
  <si>
    <t>BANK-Sİ-SEN</t>
  </si>
  <si>
    <t>BİL-İŞ</t>
  </si>
  <si>
    <t>(Bilgi İşlem İşçileri Sendikası)</t>
  </si>
  <si>
    <t>CAM KERAMİK-İŞ</t>
  </si>
  <si>
    <t>(Enerji İşçileri Sendikası)</t>
  </si>
  <si>
    <t>TÜM ENERJİ-İŞ</t>
  </si>
  <si>
    <t>(Öz Hava, Kara ve Demiryolu Taşıma İş Sendikası)</t>
  </si>
  <si>
    <t>DGD-SEN</t>
  </si>
  <si>
    <t>TÜM EMEK-SEN</t>
  </si>
  <si>
    <t>(Turizm Otel Spor Emekçileri Sendikası)</t>
  </si>
  <si>
    <t>GÜVENLİK-SEN</t>
  </si>
  <si>
    <t>(Özel Güvenlik İşçileri Sendikası)</t>
  </si>
  <si>
    <r>
      <rPr>
        <b/>
        <sz val="10"/>
        <rFont val="Arial Tur"/>
        <charset val="162"/>
      </rPr>
      <t>Avcılık, Balıkçılık, Tarım ve Ormancılık</t>
    </r>
    <r>
      <rPr>
        <sz val="10"/>
        <rFont val="Arial Tur"/>
        <charset val="162"/>
      </rPr>
      <t xml:space="preserve">
</t>
    </r>
    <r>
      <rPr>
        <i/>
        <sz val="10"/>
        <rFont val="Arial Tur"/>
        <charset val="162"/>
      </rPr>
      <t>Hunting and fisheries, agriculture and forestry</t>
    </r>
  </si>
  <si>
    <r>
      <rPr>
        <b/>
        <sz val="10"/>
        <rFont val="Arial Tur"/>
        <charset val="162"/>
      </rPr>
      <t>Gıda Sanayii</t>
    </r>
    <r>
      <rPr>
        <sz val="10"/>
        <rFont val="Arial Tur"/>
        <charset val="162"/>
      </rPr>
      <t xml:space="preserve">
</t>
    </r>
    <r>
      <rPr>
        <i/>
        <sz val="10"/>
        <rFont val="Arial Tur"/>
        <charset val="162"/>
      </rPr>
      <t xml:space="preserve">Food industry </t>
    </r>
  </si>
  <si>
    <r>
      <rPr>
        <b/>
        <sz val="10"/>
        <rFont val="Arial Tur"/>
        <charset val="162"/>
      </rPr>
      <t>Madencilik ve Taş Ocakları</t>
    </r>
    <r>
      <rPr>
        <sz val="10"/>
        <rFont val="Arial Tur"/>
        <charset val="162"/>
      </rPr>
      <t xml:space="preserve">
</t>
    </r>
    <r>
      <rPr>
        <i/>
        <sz val="10"/>
        <rFont val="Arial Tur"/>
        <charset val="162"/>
      </rPr>
      <t>Mining and stone quarries</t>
    </r>
  </si>
  <si>
    <r>
      <rPr>
        <b/>
        <sz val="10"/>
        <rFont val="Arial Tur"/>
        <charset val="162"/>
      </rPr>
      <t>Petrol, Kimya, Lastik, Plastik ve İlaç</t>
    </r>
    <r>
      <rPr>
        <sz val="10"/>
        <rFont val="Arial Tur"/>
        <charset val="162"/>
      </rPr>
      <t xml:space="preserve">
</t>
    </r>
    <r>
      <rPr>
        <i/>
        <sz val="10"/>
        <rFont val="Arial Tur"/>
        <charset val="162"/>
      </rPr>
      <t>Petroleum, chemicals, rubber, plastics and medicine</t>
    </r>
  </si>
  <si>
    <r>
      <rPr>
        <b/>
        <sz val="10"/>
        <rFont val="Arial Tur"/>
        <charset val="162"/>
      </rPr>
      <t>Dokuma, Hazır Giyim ve Deri</t>
    </r>
    <r>
      <rPr>
        <sz val="10"/>
        <rFont val="Arial Tur"/>
        <charset val="162"/>
      </rPr>
      <t xml:space="preserve">
</t>
    </r>
    <r>
      <rPr>
        <i/>
        <sz val="10"/>
        <rFont val="Arial Tur"/>
        <charset val="162"/>
      </rPr>
      <t>Textile, ready-made clothing and leather</t>
    </r>
  </si>
  <si>
    <r>
      <rPr>
        <b/>
        <sz val="10"/>
        <rFont val="Arial Tur"/>
        <charset val="162"/>
      </rPr>
      <t>Ağaç ve Kağıt</t>
    </r>
    <r>
      <rPr>
        <sz val="10"/>
        <rFont val="Arial Tur"/>
        <charset val="162"/>
      </rPr>
      <t xml:space="preserve">
</t>
    </r>
    <r>
      <rPr>
        <i/>
        <sz val="10"/>
        <rFont val="Arial Tur"/>
        <charset val="162"/>
      </rPr>
      <t>Wood and paper</t>
    </r>
  </si>
  <si>
    <r>
      <rPr>
        <b/>
        <sz val="10"/>
        <rFont val="Arial Tur"/>
        <charset val="162"/>
      </rPr>
      <t>İletişim</t>
    </r>
    <r>
      <rPr>
        <sz val="10"/>
        <rFont val="Arial Tur"/>
        <charset val="162"/>
      </rPr>
      <t xml:space="preserve">
</t>
    </r>
    <r>
      <rPr>
        <i/>
        <sz val="10"/>
        <rFont val="Arial Tur"/>
        <charset val="162"/>
      </rPr>
      <t>Communication</t>
    </r>
  </si>
  <si>
    <r>
      <rPr>
        <b/>
        <sz val="10"/>
        <rFont val="Arial Tur"/>
        <charset val="162"/>
      </rPr>
      <t>Basın, Yayın ve Gazetecilik</t>
    </r>
    <r>
      <rPr>
        <sz val="10"/>
        <rFont val="Arial Tur"/>
        <charset val="162"/>
      </rPr>
      <t xml:space="preserve">
</t>
    </r>
    <r>
      <rPr>
        <i/>
        <sz val="10"/>
        <rFont val="Arial Tur"/>
        <charset val="162"/>
      </rPr>
      <t>Printed and published materials and journalism</t>
    </r>
  </si>
  <si>
    <r>
      <rPr>
        <b/>
        <sz val="10"/>
        <rFont val="Arial Tur"/>
        <charset val="162"/>
      </rPr>
      <t>Banka, Finans ve Sigorta</t>
    </r>
    <r>
      <rPr>
        <sz val="10"/>
        <rFont val="Arial Tur"/>
        <charset val="162"/>
      </rPr>
      <t xml:space="preserve">
</t>
    </r>
    <r>
      <rPr>
        <i/>
        <sz val="10"/>
        <rFont val="Arial Tur"/>
        <charset val="162"/>
      </rPr>
      <t>Banking, finance and insurance</t>
    </r>
  </si>
  <si>
    <r>
      <rPr>
        <b/>
        <sz val="10"/>
        <rFont val="Arial Tur"/>
        <charset val="162"/>
      </rPr>
      <t>Ticaret, Büro, Eğitim ve Güzel Sanatlar</t>
    </r>
    <r>
      <rPr>
        <sz val="10"/>
        <rFont val="Arial Tur"/>
        <charset val="162"/>
      </rPr>
      <t xml:space="preserve">
</t>
    </r>
    <r>
      <rPr>
        <i/>
        <sz val="10"/>
        <rFont val="Arial Tur"/>
        <charset val="162"/>
      </rPr>
      <t>Commerce, office, education and fine arts</t>
    </r>
  </si>
  <si>
    <r>
      <rPr>
        <b/>
        <sz val="10"/>
        <rFont val="Arial Tur"/>
        <charset val="162"/>
      </rPr>
      <t>Çimento, Toprak ve Cam</t>
    </r>
    <r>
      <rPr>
        <sz val="10"/>
        <rFont val="Arial Tur"/>
        <charset val="162"/>
      </rPr>
      <t xml:space="preserve">
</t>
    </r>
    <r>
      <rPr>
        <i/>
        <sz val="10"/>
        <rFont val="Arial Tur"/>
        <charset val="162"/>
      </rPr>
      <t>Cement, clay and glass</t>
    </r>
  </si>
  <si>
    <r>
      <rPr>
        <b/>
        <sz val="10"/>
        <rFont val="Arial Tur"/>
        <charset val="162"/>
      </rPr>
      <t>Metal</t>
    </r>
    <r>
      <rPr>
        <sz val="10"/>
        <rFont val="Arial Tur"/>
        <charset val="162"/>
      </rPr>
      <t xml:space="preserve">
</t>
    </r>
    <r>
      <rPr>
        <i/>
        <sz val="10"/>
        <rFont val="Arial Tur"/>
        <charset val="162"/>
      </rPr>
      <t>Metal</t>
    </r>
  </si>
  <si>
    <r>
      <rPr>
        <b/>
        <sz val="10"/>
        <rFont val="Arial Tur"/>
        <charset val="162"/>
      </rPr>
      <t>İnşaat</t>
    </r>
    <r>
      <rPr>
        <sz val="10"/>
        <rFont val="Arial Tur"/>
        <charset val="162"/>
      </rPr>
      <t xml:space="preserve">
</t>
    </r>
    <r>
      <rPr>
        <i/>
        <sz val="10"/>
        <rFont val="Arial Tur"/>
        <charset val="162"/>
      </rPr>
      <t>Construction</t>
    </r>
  </si>
  <si>
    <r>
      <rPr>
        <b/>
        <sz val="10"/>
        <rFont val="Arial Tur"/>
        <charset val="162"/>
      </rPr>
      <t>Enerji</t>
    </r>
    <r>
      <rPr>
        <sz val="10"/>
        <rFont val="Arial Tur"/>
        <charset val="162"/>
      </rPr>
      <t xml:space="preserve">
</t>
    </r>
    <r>
      <rPr>
        <i/>
        <sz val="10"/>
        <rFont val="Arial Tur"/>
        <charset val="162"/>
      </rPr>
      <t>Energy</t>
    </r>
  </si>
  <si>
    <r>
      <rPr>
        <b/>
        <sz val="10"/>
        <rFont val="Arial Tur"/>
        <charset val="162"/>
      </rPr>
      <t>Taşımacılık</t>
    </r>
    <r>
      <rPr>
        <sz val="10"/>
        <rFont val="Arial Tur"/>
        <charset val="162"/>
      </rPr>
      <t xml:space="preserve">
</t>
    </r>
    <r>
      <rPr>
        <i/>
        <sz val="10"/>
        <rFont val="Arial Tur"/>
        <charset val="162"/>
      </rPr>
      <t>Transport</t>
    </r>
  </si>
  <si>
    <r>
      <rPr>
        <b/>
        <sz val="10"/>
        <rFont val="Arial Tur"/>
        <charset val="162"/>
      </rPr>
      <t>Sağlık ve Sosyal Hizmetler</t>
    </r>
    <r>
      <rPr>
        <sz val="10"/>
        <rFont val="Arial Tur"/>
        <charset val="162"/>
      </rPr>
      <t xml:space="preserve">
</t>
    </r>
    <r>
      <rPr>
        <i/>
        <sz val="10"/>
        <rFont val="Arial Tur"/>
        <charset val="162"/>
      </rPr>
      <t>Health and social services</t>
    </r>
  </si>
  <si>
    <r>
      <rPr>
        <b/>
        <sz val="10"/>
        <rFont val="Arial Tur"/>
        <charset val="162"/>
      </rPr>
      <t>Konaklama ve Eğlence İşleri</t>
    </r>
    <r>
      <rPr>
        <sz val="10"/>
        <rFont val="Arial Tur"/>
        <charset val="162"/>
      </rPr>
      <t xml:space="preserve">
</t>
    </r>
    <r>
      <rPr>
        <i/>
        <sz val="10"/>
        <rFont val="Arial Tur"/>
        <charset val="162"/>
      </rPr>
      <t>Accommodation and entertainment</t>
    </r>
  </si>
  <si>
    <r>
      <rPr>
        <b/>
        <sz val="10"/>
        <rFont val="Arial Tur"/>
        <charset val="162"/>
      </rPr>
      <t>Savunma ve Güvenlik</t>
    </r>
    <r>
      <rPr>
        <sz val="10"/>
        <rFont val="Arial Tur"/>
        <charset val="162"/>
      </rPr>
      <t xml:space="preserve">
</t>
    </r>
    <r>
      <rPr>
        <i/>
        <sz val="10"/>
        <rFont val="Arial Tur"/>
        <charset val="162"/>
      </rPr>
      <t xml:space="preserve">Defence and security </t>
    </r>
  </si>
  <si>
    <r>
      <rPr>
        <b/>
        <sz val="10"/>
        <rFont val="Arial Tur"/>
        <charset val="162"/>
      </rPr>
      <t>Genel İşler</t>
    </r>
    <r>
      <rPr>
        <sz val="10"/>
        <rFont val="Arial Tur"/>
        <charset val="162"/>
      </rPr>
      <t xml:space="preserve">
</t>
    </r>
    <r>
      <rPr>
        <i/>
        <sz val="10"/>
        <rFont val="Arial Tur"/>
        <charset val="162"/>
      </rPr>
      <t>General affairs</t>
    </r>
  </si>
  <si>
    <r>
      <t xml:space="preserve">          Toplam / </t>
    </r>
    <r>
      <rPr>
        <i/>
        <sz val="10"/>
        <rFont val="Arial"/>
        <family val="2"/>
        <charset val="162"/>
      </rPr>
      <t>Total</t>
    </r>
  </si>
  <si>
    <t xml:space="preserve">ASGARİ ÜCRETİN NET HESABI (TL/AY ) </t>
  </si>
  <si>
    <t>İŞVERENE MALİYETİ (TL/AY)</t>
  </si>
  <si>
    <t>Gruba Bağlı Tisler (*)</t>
  </si>
  <si>
    <r>
      <t xml:space="preserve">İşyeri sayısı
</t>
    </r>
    <r>
      <rPr>
        <i/>
        <sz val="11"/>
        <rFont val="Arial"/>
        <family val="2"/>
        <charset val="162"/>
      </rPr>
      <t>Number of workplaces comprised</t>
    </r>
  </si>
  <si>
    <t>01.01.2011 - 30.06.2011</t>
  </si>
  <si>
    <t>01.07.2011 - 31.12.2011</t>
  </si>
  <si>
    <t>01.01.2013 - 30.06.2013</t>
  </si>
  <si>
    <t>01.07.2013 - 31.12.2013</t>
  </si>
  <si>
    <t xml:space="preserve">Çalışma İlişkileri  </t>
  </si>
  <si>
    <t xml:space="preserve">Çalışma İlişkileri         </t>
  </si>
  <si>
    <t>(Türkiye Gıda ve Şeker Sanayii İşçileri Sendikası)</t>
  </si>
  <si>
    <t>DERİTEKS SENDİKASI</t>
  </si>
  <si>
    <t>GİYİM-SEN</t>
  </si>
  <si>
    <t>(Giyim İşçileri Sendikası)</t>
  </si>
  <si>
    <t>(Sahne, Perde, Ekran, Mikrofon Oyuncuları Sendikası)</t>
  </si>
  <si>
    <t>ÖZ TOPRAK-İŞ</t>
  </si>
  <si>
    <t>(Metal Çelik Makine Metalden Mamül Eşya Otomontaj ve Yardımcı İşçileri Sendikası)</t>
  </si>
  <si>
    <t>(Tüm Taşıma İşçileri Sendikası)</t>
  </si>
  <si>
    <t>ÖZ SAĞLIK-İŞ</t>
  </si>
  <si>
    <t>(Güvenlik ve Savunma İşçileri Sendikası)</t>
  </si>
  <si>
    <t>(İmece Ev İşçileri Sendikası)</t>
  </si>
  <si>
    <t>(Hür Belediye ve Genel Hizmetler İşçileri Sendikası)</t>
  </si>
  <si>
    <r>
      <rPr>
        <b/>
        <sz val="10"/>
        <rFont val="Arial"/>
        <family val="2"/>
        <charset val="162"/>
      </rPr>
      <t>Erkek</t>
    </r>
    <r>
      <rPr>
        <i/>
        <sz val="10"/>
        <rFont val="Arial"/>
        <family val="2"/>
        <charset val="162"/>
      </rPr>
      <t xml:space="preserve">
Male</t>
    </r>
  </si>
  <si>
    <r>
      <rPr>
        <b/>
        <sz val="10"/>
        <rFont val="Arial"/>
        <family val="2"/>
        <charset val="162"/>
      </rPr>
      <t>Kadın</t>
    </r>
    <r>
      <rPr>
        <i/>
        <sz val="10"/>
        <rFont val="Arial"/>
        <family val="2"/>
        <charset val="162"/>
      </rPr>
      <t xml:space="preserve">
Female</t>
    </r>
  </si>
  <si>
    <r>
      <rPr>
        <b/>
        <sz val="10"/>
        <rFont val="Arial"/>
        <family val="2"/>
        <charset val="162"/>
      </rPr>
      <t>Toplam</t>
    </r>
    <r>
      <rPr>
        <sz val="10"/>
        <rFont val="Arial"/>
        <family val="2"/>
        <charset val="162"/>
      </rPr>
      <t xml:space="preserve">
</t>
    </r>
    <r>
      <rPr>
        <i/>
        <sz val="10"/>
        <rFont val="Arial"/>
        <family val="2"/>
        <charset val="162"/>
      </rPr>
      <t>Total</t>
    </r>
  </si>
  <si>
    <t>1.1 Sektörlere göre yapılan yetki tespitleri</t>
  </si>
  <si>
    <t>1.2 Sektörlere göre verilen yetki belgeleri</t>
  </si>
  <si>
    <t>1.3 Sektörlere göre imzalanan toplu iş sözleşmeleri</t>
  </si>
  <si>
    <t>1.4 İşyeri büyüklüklerine göre imzalanan toplu iş sözleşmeleri</t>
  </si>
  <si>
    <r>
      <t xml:space="preserve">1.9 Yüksek Hakem Kurulunca sonuçlandırılan toplu iş sözleşmeleri, 2011-2012
     </t>
    </r>
    <r>
      <rPr>
        <i/>
        <sz val="11"/>
        <rFont val="Arial"/>
        <family val="2"/>
        <charset val="162"/>
      </rPr>
      <t xml:space="preserve"> Collective agreements concluded by The Supreme Arbitration Board, 2011-2012</t>
    </r>
  </si>
  <si>
    <r>
      <t xml:space="preserve">Sendikanın adı
</t>
    </r>
    <r>
      <rPr>
        <i/>
        <sz val="11"/>
        <rFont val="Arial"/>
        <family val="2"/>
        <charset val="162"/>
      </rPr>
      <t>Trade union's name</t>
    </r>
  </si>
  <si>
    <r>
      <t xml:space="preserve">Gıda Sanayii
</t>
    </r>
    <r>
      <rPr>
        <i/>
        <sz val="11"/>
        <color indexed="8"/>
        <rFont val="Arial"/>
        <family val="2"/>
        <charset val="162"/>
      </rPr>
      <t xml:space="preserve">Food industry </t>
    </r>
  </si>
  <si>
    <r>
      <t xml:space="preserve">Petrol, Kimya, Lastik, Plastik ve İlaç
</t>
    </r>
    <r>
      <rPr>
        <i/>
        <sz val="11"/>
        <color indexed="8"/>
        <rFont val="Arial"/>
        <family val="2"/>
        <charset val="162"/>
      </rPr>
      <t>Petroleum, chemicals, rubber, plastics and medicine</t>
    </r>
  </si>
  <si>
    <r>
      <t xml:space="preserve">Dokuma, Hazır Giyim ve Deri
</t>
    </r>
    <r>
      <rPr>
        <i/>
        <sz val="11"/>
        <color indexed="8"/>
        <rFont val="Arial"/>
        <family val="2"/>
        <charset val="162"/>
      </rPr>
      <t>Textile, ready-made clothing and leather</t>
    </r>
  </si>
  <si>
    <r>
      <t xml:space="preserve">Ağaç ve Kağıt
</t>
    </r>
    <r>
      <rPr>
        <i/>
        <sz val="11"/>
        <color indexed="8"/>
        <rFont val="Arial"/>
        <family val="2"/>
        <charset val="162"/>
      </rPr>
      <t>Wood and paper</t>
    </r>
  </si>
  <si>
    <r>
      <t xml:space="preserve">İletişim
</t>
    </r>
    <r>
      <rPr>
        <i/>
        <sz val="11"/>
        <color indexed="8"/>
        <rFont val="Arial"/>
        <family val="2"/>
        <charset val="162"/>
      </rPr>
      <t>Communication</t>
    </r>
  </si>
  <si>
    <r>
      <t xml:space="preserve">Basın, Yayın ve Gazetecilik
</t>
    </r>
    <r>
      <rPr>
        <i/>
        <sz val="11"/>
        <color indexed="8"/>
        <rFont val="Arial"/>
        <family val="2"/>
        <charset val="162"/>
      </rPr>
      <t>Printed and published materials and journalism</t>
    </r>
  </si>
  <si>
    <r>
      <t xml:space="preserve">Banka, Finans ve Sigorta
</t>
    </r>
    <r>
      <rPr>
        <i/>
        <sz val="11"/>
        <color indexed="8"/>
        <rFont val="Arial"/>
        <family val="2"/>
        <charset val="162"/>
      </rPr>
      <t>Banking, finance and insurance</t>
    </r>
  </si>
  <si>
    <r>
      <t xml:space="preserve">Ticaret, Büro, Eğitim ve Güzel Sanatlar
</t>
    </r>
    <r>
      <rPr>
        <i/>
        <sz val="11"/>
        <color indexed="8"/>
        <rFont val="Arial"/>
        <family val="2"/>
        <charset val="162"/>
      </rPr>
      <t>Commerce, office, education and fine arts</t>
    </r>
  </si>
  <si>
    <r>
      <t xml:space="preserve">Çimento, Toprak ve Cam
</t>
    </r>
    <r>
      <rPr>
        <i/>
        <sz val="11"/>
        <color indexed="8"/>
        <rFont val="Arial"/>
        <family val="2"/>
        <charset val="162"/>
      </rPr>
      <t>Cement, clay and glass</t>
    </r>
  </si>
  <si>
    <t>(Cam, Çimento, Seramik ve Toprak Sanayii İşçileri Sen.)</t>
  </si>
  <si>
    <r>
      <t xml:space="preserve">Metal
</t>
    </r>
    <r>
      <rPr>
        <i/>
        <sz val="11"/>
        <color indexed="8"/>
        <rFont val="Arial"/>
        <family val="2"/>
        <charset val="162"/>
      </rPr>
      <t>Metal</t>
    </r>
  </si>
  <si>
    <r>
      <t xml:space="preserve">İnşaat
</t>
    </r>
    <r>
      <rPr>
        <i/>
        <sz val="11"/>
        <color indexed="8"/>
        <rFont val="Arial"/>
        <family val="2"/>
        <charset val="162"/>
      </rPr>
      <t>Construction</t>
    </r>
  </si>
  <si>
    <r>
      <t xml:space="preserve">Enerji
</t>
    </r>
    <r>
      <rPr>
        <i/>
        <sz val="11"/>
        <color indexed="8"/>
        <rFont val="Arial"/>
        <family val="2"/>
        <charset val="162"/>
      </rPr>
      <t>Energy</t>
    </r>
  </si>
  <si>
    <r>
      <t xml:space="preserve">Taşımacılık
</t>
    </r>
    <r>
      <rPr>
        <i/>
        <sz val="11"/>
        <color indexed="8"/>
        <rFont val="Arial"/>
        <family val="2"/>
        <charset val="162"/>
      </rPr>
      <t>Transport</t>
    </r>
  </si>
  <si>
    <r>
      <t xml:space="preserve">Gemi Yapımı ve Deniz Taşımacılığı, Ardiye ve Antrepoculuk
</t>
    </r>
    <r>
      <rPr>
        <i/>
        <sz val="11"/>
        <color indexed="8"/>
        <rFont val="Arial"/>
        <family val="2"/>
        <charset val="162"/>
      </rPr>
      <t xml:space="preserve">Shipbuilding and maritime transportation,  warehouse and storage </t>
    </r>
  </si>
  <si>
    <r>
      <t xml:space="preserve">Sağlık ve Sosyal Hizmetler
</t>
    </r>
    <r>
      <rPr>
        <i/>
        <sz val="11"/>
        <color indexed="8"/>
        <rFont val="Arial"/>
        <family val="2"/>
        <charset val="162"/>
      </rPr>
      <t>Health and social services</t>
    </r>
  </si>
  <si>
    <r>
      <t xml:space="preserve">Konaklama ve Eğlence İşleri
</t>
    </r>
    <r>
      <rPr>
        <i/>
        <sz val="11"/>
        <color indexed="8"/>
        <rFont val="Arial"/>
        <family val="2"/>
        <charset val="162"/>
      </rPr>
      <t>Accommodation and entertainment</t>
    </r>
  </si>
  <si>
    <r>
      <t xml:space="preserve">Savunma ve Güvenlik
</t>
    </r>
    <r>
      <rPr>
        <i/>
        <sz val="11"/>
        <color indexed="8"/>
        <rFont val="Arial"/>
        <family val="2"/>
        <charset val="162"/>
      </rPr>
      <t xml:space="preserve">Defence and security </t>
    </r>
  </si>
  <si>
    <r>
      <t xml:space="preserve">Genel İşler
</t>
    </r>
    <r>
      <rPr>
        <i/>
        <sz val="11"/>
        <color indexed="8"/>
        <rFont val="Arial"/>
        <family val="2"/>
        <charset val="162"/>
      </rPr>
      <t>General affairs</t>
    </r>
  </si>
  <si>
    <r>
      <t xml:space="preserve">Toplam / </t>
    </r>
    <r>
      <rPr>
        <i/>
        <sz val="12"/>
        <rFont val="Arial"/>
        <family val="2"/>
        <charset val="162"/>
      </rPr>
      <t>Total</t>
    </r>
  </si>
  <si>
    <t>TÜRKİYE HABER-İŞ</t>
  </si>
  <si>
    <t>İMECE EV İŞÇ. SEND.</t>
  </si>
  <si>
    <r>
      <rPr>
        <b/>
        <sz val="10"/>
        <rFont val="Arial"/>
        <family val="2"/>
        <charset val="162"/>
      </rPr>
      <t>Bilinmeyen (*)</t>
    </r>
    <r>
      <rPr>
        <i/>
        <sz val="10"/>
        <rFont val="Arial"/>
        <family val="2"/>
        <charset val="162"/>
      </rPr>
      <t xml:space="preserve">
Unknown</t>
    </r>
  </si>
  <si>
    <r>
      <rPr>
        <b/>
        <sz val="10"/>
        <rFont val="Arial Tur"/>
        <charset val="162"/>
      </rPr>
      <t>(*) Bilinmeyen:</t>
    </r>
    <r>
      <rPr>
        <sz val="10"/>
        <rFont val="Arial Tur"/>
        <charset val="162"/>
      </rPr>
      <t xml:space="preserve"> banka, sigorta ve reasürans şirketleri, ticaret odaları, sanayi odaları, borsalar veya bunların teşkil ettikleri birliklerin personeli için kurulmuş bulunan sandıkların iştirakçileri SGK bildirimlerini toplu olarak bildirdikleri için cinsiyet bilgisine ulaşılamamaktadır.  
</t>
    </r>
    <r>
      <rPr>
        <i/>
        <sz val="10"/>
        <rFont val="Arial Tur"/>
        <charset val="162"/>
      </rPr>
      <t>Unknown: Information regarding sex can not be reached as participants of the unions which are founded for the personnel of the bank, insurance and reinsurance companies, chambers of commerce, stock exchanges or the unions that are formed by them make their social security declarations collectively.</t>
    </r>
  </si>
  <si>
    <t>İşveren İşsizlik Sigortası Fonu % 2</t>
  </si>
  <si>
    <t>Bilinmeyen (*)
Unknown</t>
  </si>
  <si>
    <t>1.8 Arabuluculuk çalışmaları</t>
  </si>
  <si>
    <t>DEMİRYOL-İŞ</t>
  </si>
  <si>
    <r>
      <rPr>
        <b/>
        <sz val="10"/>
        <rFont val="Arial"/>
        <family val="2"/>
        <charset val="162"/>
      </rPr>
      <t xml:space="preserve">Not: 6356 sayılı Sendikalar ve Toplu İş Sözleşmesi Kanunun 17. maddesinin üçüncü fıkrasında yer alan"...aynı işkolunda ve aynı zamanda farklı işverenlere ait işyerlerinde çalışan işçiler birden çok sendikaya üye olabilir." </t>
    </r>
    <r>
      <rPr>
        <sz val="10"/>
        <rFont val="Arial"/>
        <family val="2"/>
        <charset val="162"/>
      </rPr>
      <t xml:space="preserve"> hükmüne bağlı olarak Resmi Gazete istatistiklerinden farklıdır. Resmi Gazete'de yayınlanan işçi sayısı rakamının farklı olmasının nedeni bir işçinin kanun geregi; birden fazla işkolunda ve birden fazla ilde çalışıyor olmasından ve işkolu esasına göre belirlendiği için bir işçi birden çok sayılmaktadır.</t>
    </r>
  </si>
  <si>
    <r>
      <t xml:space="preserve">Ay </t>
    </r>
    <r>
      <rPr>
        <i/>
        <sz val="11"/>
        <rFont val="Arial"/>
        <family val="2"/>
        <charset val="162"/>
      </rPr>
      <t>Month</t>
    </r>
  </si>
  <si>
    <r>
      <t>Ocak</t>
    </r>
    <r>
      <rPr>
        <sz val="11"/>
        <rFont val="Arial"/>
        <family val="2"/>
        <charset val="162"/>
      </rPr>
      <t xml:space="preserve"> </t>
    </r>
    <r>
      <rPr>
        <i/>
        <sz val="11"/>
        <rFont val="Arial"/>
        <family val="2"/>
        <charset val="162"/>
      </rPr>
      <t>January</t>
    </r>
  </si>
  <si>
    <r>
      <t>Kamu</t>
    </r>
    <r>
      <rPr>
        <sz val="11"/>
        <rFont val="Arial"/>
        <family val="2"/>
        <charset val="162"/>
      </rPr>
      <t xml:space="preserve"> / </t>
    </r>
    <r>
      <rPr>
        <i/>
        <sz val="11"/>
        <rFont val="Arial"/>
        <family val="2"/>
        <charset val="162"/>
      </rPr>
      <t>Public</t>
    </r>
  </si>
  <si>
    <r>
      <t>Özel</t>
    </r>
    <r>
      <rPr>
        <sz val="11"/>
        <rFont val="Arial"/>
        <family val="2"/>
        <charset val="162"/>
      </rPr>
      <t xml:space="preserve"> / </t>
    </r>
    <r>
      <rPr>
        <i/>
        <sz val="11"/>
        <rFont val="Arial"/>
        <family val="2"/>
        <charset val="162"/>
      </rPr>
      <t>Private</t>
    </r>
  </si>
  <si>
    <r>
      <t>Toplam</t>
    </r>
    <r>
      <rPr>
        <sz val="11"/>
        <rFont val="Arial"/>
        <family val="2"/>
        <charset val="162"/>
      </rPr>
      <t xml:space="preserve"> / </t>
    </r>
    <r>
      <rPr>
        <i/>
        <sz val="11"/>
        <rFont val="Arial"/>
        <family val="2"/>
        <charset val="162"/>
      </rPr>
      <t>Total</t>
    </r>
  </si>
  <si>
    <r>
      <t>Şubat</t>
    </r>
    <r>
      <rPr>
        <sz val="11"/>
        <rFont val="Arial"/>
        <family val="2"/>
        <charset val="162"/>
      </rPr>
      <t xml:space="preserve"> </t>
    </r>
    <r>
      <rPr>
        <i/>
        <sz val="11"/>
        <rFont val="Arial"/>
        <family val="2"/>
        <charset val="162"/>
      </rPr>
      <t>February</t>
    </r>
  </si>
  <si>
    <r>
      <t>Mart</t>
    </r>
    <r>
      <rPr>
        <sz val="11"/>
        <rFont val="Arial"/>
        <family val="2"/>
        <charset val="162"/>
      </rPr>
      <t xml:space="preserve">
</t>
    </r>
    <r>
      <rPr>
        <i/>
        <sz val="11"/>
        <rFont val="Arial"/>
        <family val="2"/>
        <charset val="162"/>
      </rPr>
      <t>March</t>
    </r>
  </si>
  <si>
    <r>
      <t>Nisan</t>
    </r>
    <r>
      <rPr>
        <sz val="11"/>
        <rFont val="Arial"/>
        <family val="2"/>
        <charset val="162"/>
      </rPr>
      <t xml:space="preserve">
</t>
    </r>
    <r>
      <rPr>
        <i/>
        <sz val="11"/>
        <rFont val="Arial"/>
        <family val="2"/>
        <charset val="162"/>
      </rPr>
      <t>April</t>
    </r>
  </si>
  <si>
    <r>
      <t>Mayıs</t>
    </r>
    <r>
      <rPr>
        <sz val="11"/>
        <rFont val="Arial"/>
        <family val="2"/>
        <charset val="162"/>
      </rPr>
      <t xml:space="preserve">
</t>
    </r>
    <r>
      <rPr>
        <i/>
        <sz val="11"/>
        <rFont val="Arial"/>
        <family val="2"/>
        <charset val="162"/>
      </rPr>
      <t>May</t>
    </r>
  </si>
  <si>
    <r>
      <t>Haziran</t>
    </r>
    <r>
      <rPr>
        <sz val="11"/>
        <rFont val="Arial"/>
        <family val="2"/>
        <charset val="162"/>
      </rPr>
      <t xml:space="preserve"> </t>
    </r>
    <r>
      <rPr>
        <i/>
        <sz val="11"/>
        <rFont val="Arial"/>
        <family val="2"/>
        <charset val="162"/>
      </rPr>
      <t>June</t>
    </r>
  </si>
  <si>
    <r>
      <t>Temmuz</t>
    </r>
    <r>
      <rPr>
        <sz val="11"/>
        <rFont val="Arial"/>
        <family val="2"/>
        <charset val="162"/>
      </rPr>
      <t xml:space="preserve"> </t>
    </r>
    <r>
      <rPr>
        <i/>
        <sz val="11"/>
        <rFont val="Arial"/>
        <family val="2"/>
        <charset val="162"/>
      </rPr>
      <t>July</t>
    </r>
  </si>
  <si>
    <r>
      <t>Ağustos</t>
    </r>
    <r>
      <rPr>
        <sz val="11"/>
        <rFont val="Arial"/>
        <family val="2"/>
        <charset val="162"/>
      </rPr>
      <t xml:space="preserve"> </t>
    </r>
    <r>
      <rPr>
        <i/>
        <sz val="11"/>
        <rFont val="Arial"/>
        <family val="2"/>
        <charset val="162"/>
      </rPr>
      <t>August</t>
    </r>
  </si>
  <si>
    <r>
      <t>Eylül</t>
    </r>
    <r>
      <rPr>
        <sz val="11"/>
        <rFont val="Arial"/>
        <family val="2"/>
        <charset val="162"/>
      </rPr>
      <t xml:space="preserve"> </t>
    </r>
    <r>
      <rPr>
        <i/>
        <sz val="11"/>
        <rFont val="Arial"/>
        <family val="2"/>
        <charset val="162"/>
      </rPr>
      <t>September</t>
    </r>
  </si>
  <si>
    <r>
      <t>Ekim</t>
    </r>
    <r>
      <rPr>
        <sz val="11"/>
        <rFont val="Arial"/>
        <family val="2"/>
        <charset val="162"/>
      </rPr>
      <t xml:space="preserve"> </t>
    </r>
    <r>
      <rPr>
        <i/>
        <sz val="11"/>
        <rFont val="Arial"/>
        <family val="2"/>
        <charset val="162"/>
      </rPr>
      <t>October</t>
    </r>
  </si>
  <si>
    <r>
      <t>Kasım</t>
    </r>
    <r>
      <rPr>
        <sz val="11"/>
        <rFont val="Arial"/>
        <family val="2"/>
        <charset val="162"/>
      </rPr>
      <t xml:space="preserve"> </t>
    </r>
    <r>
      <rPr>
        <i/>
        <sz val="11"/>
        <rFont val="Arial"/>
        <family val="2"/>
        <charset val="162"/>
      </rPr>
      <t>November</t>
    </r>
  </si>
  <si>
    <r>
      <t>Aralık</t>
    </r>
    <r>
      <rPr>
        <sz val="11"/>
        <rFont val="Arial"/>
        <family val="2"/>
        <charset val="162"/>
      </rPr>
      <t xml:space="preserve"> </t>
    </r>
    <r>
      <rPr>
        <i/>
        <sz val="11"/>
        <rFont val="Arial"/>
        <family val="2"/>
        <charset val="162"/>
      </rPr>
      <t>December</t>
    </r>
  </si>
  <si>
    <r>
      <t xml:space="preserve">Toplam </t>
    </r>
    <r>
      <rPr>
        <i/>
        <sz val="11"/>
        <color indexed="8"/>
        <rFont val="Arial"/>
        <family val="2"/>
        <charset val="162"/>
      </rPr>
      <t>Total</t>
    </r>
  </si>
  <si>
    <r>
      <t>Anlaşma ile sonuçlanan</t>
    </r>
    <r>
      <rPr>
        <sz val="11"/>
        <rFont val="Arial"/>
        <family val="2"/>
        <charset val="162"/>
      </rPr>
      <t xml:space="preserve">
</t>
    </r>
    <r>
      <rPr>
        <i/>
        <sz val="11"/>
        <rFont val="Arial"/>
        <family val="2"/>
        <charset val="162"/>
      </rPr>
      <t>Concluded with a settlement</t>
    </r>
  </si>
  <si>
    <r>
      <t>Uyuşmazlık ile sonuçlanan</t>
    </r>
    <r>
      <rPr>
        <sz val="11"/>
        <rFont val="Arial"/>
        <family val="2"/>
        <charset val="162"/>
      </rPr>
      <t xml:space="preserve">
D</t>
    </r>
    <r>
      <rPr>
        <i/>
        <sz val="11"/>
        <rFont val="Arial"/>
        <family val="2"/>
        <charset val="162"/>
      </rPr>
      <t>isagreement</t>
    </r>
  </si>
  <si>
    <r>
      <t xml:space="preserve">Toplu iş sözleşme sayısı
</t>
    </r>
    <r>
      <rPr>
        <i/>
        <sz val="11"/>
        <rFont val="Arial"/>
        <family val="2"/>
        <charset val="162"/>
      </rPr>
      <t>Number of agreements</t>
    </r>
  </si>
  <si>
    <t>(Trikotaj, Örme, Boyama, Giyecek ve İplik Sanayii İşçileri Sendikası)</t>
  </si>
  <si>
    <t>(Dokuma, Örme, Boyama, Trikotaj ve Giyim İşçileri Sendikası)</t>
  </si>
  <si>
    <t>ÖZ İLETİŞİM-İŞ</t>
  </si>
  <si>
    <t>SİNEMA-TV SENDİKASI</t>
  </si>
  <si>
    <t>İNŞAAT-İŞ</t>
  </si>
  <si>
    <t>(İnşaat İşçileri Sendikası)</t>
  </si>
  <si>
    <t>ENERJİ İŞ</t>
  </si>
  <si>
    <r>
      <t xml:space="preserve">Sendikalı işçi sayısı
</t>
    </r>
    <r>
      <rPr>
        <i/>
        <sz val="10"/>
        <rFont val="Arial"/>
        <family val="2"/>
        <charset val="162"/>
      </rPr>
      <t>Number of unionized workers</t>
    </r>
  </si>
  <si>
    <r>
      <t xml:space="preserve">Sendikalaşma oranı (%)
</t>
    </r>
    <r>
      <rPr>
        <i/>
        <sz val="10"/>
        <rFont val="Arial"/>
        <family val="2"/>
        <charset val="162"/>
      </rPr>
      <t>Unionization rate</t>
    </r>
  </si>
  <si>
    <r>
      <t>(*) Bilinmeyen:</t>
    </r>
    <r>
      <rPr>
        <sz val="10"/>
        <rFont val="Arial"/>
        <family val="2"/>
        <charset val="162"/>
      </rPr>
      <t xml:space="preserve"> banka, sigorta ve reasürans şirketleri, ticaret odaları, sanayi odaları, borsalar veya bunların teşkil ettikleri birliklerin personeli için kurulmuş bulunan sandıkların iştirakçileri SGK bildirimlerini toplu olarak bildirdikleri için cinsiyet bilgisine ulaşılamamaktadır.  
</t>
    </r>
    <r>
      <rPr>
        <b/>
        <i/>
        <sz val="10"/>
        <rFont val="Arial"/>
        <family val="2"/>
        <charset val="162"/>
      </rPr>
      <t>Unknown:</t>
    </r>
    <r>
      <rPr>
        <i/>
        <sz val="10"/>
        <rFont val="Arial"/>
        <family val="2"/>
        <charset val="162"/>
      </rPr>
      <t xml:space="preserve"> Information regarding sex can not be reached as participants of the unions which are founded for the personnel of the bank, insurance and reinsurance companies, chambers of commerce, stock exchanges or the unions that are formed by them make their social security declarations collectively.</t>
    </r>
  </si>
  <si>
    <r>
      <rPr>
        <b/>
        <i/>
        <sz val="10"/>
        <rFont val="Arial"/>
        <family val="2"/>
        <charset val="162"/>
      </rPr>
      <t xml:space="preserve">Note: </t>
    </r>
    <r>
      <rPr>
        <i/>
        <sz val="10"/>
        <rFont val="Arial"/>
        <family val="2"/>
        <charset val="162"/>
      </rPr>
      <t xml:space="preserve">Paragraph 3 of the article 17 of the law on Unions and Collective Bargaining numbered 6356: “workers who work at the same sector but at the same time at different work places which belong to different employers can be member of more than one Union”. It can be different than the Official Gazette statistics. The reason why the number of the workers published on the Official Gazette is different is that as a worker can work in more than one sector and more than one city and is detedted based on business line, workers can be counted as more than one by law
</t>
    </r>
  </si>
  <si>
    <t>(Bağımsız Özgür Gıda Sanayi işçileri Sendikası)</t>
  </si>
  <si>
    <t>DOKUMA İŞ</t>
  </si>
  <si>
    <t>DEV TEKSTİL</t>
  </si>
  <si>
    <t>(Devrimci Tekstil İşçileri Sendikası)</t>
  </si>
  <si>
    <t>TEKSTİL DERİ</t>
  </si>
  <si>
    <t>(Tekstil ve Deri İşçileri Sendikası)</t>
  </si>
  <si>
    <t>TİG-SEN</t>
  </si>
  <si>
    <t>(Taşeron İşçileri Genel Sendikası)</t>
  </si>
  <si>
    <t>TURİZM-İŞ</t>
  </si>
  <si>
    <t>(Turizm İşçileri Sendikası)</t>
  </si>
  <si>
    <t>GÜVEN-İŞ</t>
  </si>
  <si>
    <t>KONUT-SEN</t>
  </si>
  <si>
    <t>(Konut Görevlileri Sendikası)</t>
  </si>
  <si>
    <t>YEREL-İŞ</t>
  </si>
  <si>
    <t>(Belediyeler ve Yerel Hizmet İşçileri Sendikası)</t>
  </si>
  <si>
    <t>01.01.2015 - 30.06.2015</t>
  </si>
  <si>
    <t xml:space="preserve">01.07.2015 - 31.08.2015 </t>
  </si>
  <si>
    <t>01.01.2014 - 31.12.2014</t>
  </si>
  <si>
    <r>
      <t xml:space="preserve">Konfederasyon / </t>
    </r>
    <r>
      <rPr>
        <i/>
        <sz val="11"/>
        <rFont val="Arial"/>
        <family val="2"/>
        <charset val="162"/>
      </rPr>
      <t>Confederation</t>
    </r>
  </si>
  <si>
    <r>
      <t xml:space="preserve">Sendika sayısı
</t>
    </r>
    <r>
      <rPr>
        <i/>
        <sz val="9"/>
        <rFont val="Arial"/>
        <family val="2"/>
        <charset val="162"/>
      </rPr>
      <t>Number of trade unions</t>
    </r>
  </si>
  <si>
    <r>
      <t xml:space="preserve">Üye sayısı
</t>
    </r>
    <r>
      <rPr>
        <i/>
        <sz val="9"/>
        <rFont val="Arial"/>
        <family val="2"/>
        <charset val="162"/>
      </rPr>
      <t xml:space="preserve">Number of members </t>
    </r>
  </si>
  <si>
    <r>
      <t xml:space="preserve">Toplam </t>
    </r>
    <r>
      <rPr>
        <i/>
        <sz val="12"/>
        <rFont val="Arial"/>
        <family val="2"/>
        <charset val="162"/>
      </rPr>
      <t>Total</t>
    </r>
  </si>
  <si>
    <r>
      <t xml:space="preserve">BAĞIMSIZ SENDİKALAR
</t>
    </r>
    <r>
      <rPr>
        <i/>
        <sz val="11"/>
        <rFont val="Arial"/>
        <family val="2"/>
        <charset val="162"/>
      </rPr>
      <t>Independent trade unions</t>
    </r>
  </si>
  <si>
    <r>
      <t xml:space="preserve">GENEL TOPLAM 
</t>
    </r>
    <r>
      <rPr>
        <i/>
        <sz val="12"/>
        <rFont val="Arial"/>
        <family val="2"/>
        <charset val="162"/>
      </rPr>
      <t>General Total</t>
    </r>
  </si>
  <si>
    <r>
      <t xml:space="preserve">Ocak
</t>
    </r>
    <r>
      <rPr>
        <i/>
        <sz val="11"/>
        <rFont val="Arial"/>
        <family val="2"/>
        <charset val="162"/>
      </rPr>
      <t>January</t>
    </r>
  </si>
  <si>
    <r>
      <t xml:space="preserve">Temmuz
</t>
    </r>
    <r>
      <rPr>
        <i/>
        <sz val="11"/>
        <rFont val="Arial"/>
        <family val="2"/>
        <charset val="162"/>
      </rPr>
      <t>July</t>
    </r>
  </si>
  <si>
    <t>TÜM-İŞ</t>
  </si>
  <si>
    <r>
      <rPr>
        <b/>
        <sz val="10"/>
        <rFont val="Arial"/>
        <family val="2"/>
        <charset val="162"/>
      </rPr>
      <t>Not: 6356 Sayılı Sendikalar ve Toplu İş Sözleşmesi Kanununun Geçici 1. Maddesinde belirtilen sendikalar faaliyet göstereceği işkolunu yönetim kurulu kararıyla belirler hükmüne mukabil, yönetim kurulu kararı ile faaliyet gösterecekleri işkolunu Bakanlığa bildirmeyen sendikalara yer verilmemiştir.</t>
    </r>
    <r>
      <rPr>
        <sz val="10"/>
        <rFont val="Arial"/>
        <family val="2"/>
        <charset val="162"/>
      </rPr>
      <t xml:space="preserve">
</t>
    </r>
    <r>
      <rPr>
        <b/>
        <i/>
        <sz val="10"/>
        <rFont val="Arial"/>
        <family val="2"/>
        <charset val="162"/>
      </rPr>
      <t>NOTE:</t>
    </r>
    <r>
      <rPr>
        <i/>
        <sz val="10"/>
        <rFont val="Arial"/>
        <family val="2"/>
        <charset val="162"/>
      </rPr>
      <t xml:space="preserve"> It isn’t included that trade unions which don’t inform Ministry  about their  branch of activity according to Provisional Article 1 of Law on Trade Unions and Collective Labour Agreements states that  trade unions shall determine the branch of activity in which the trade union will function upon the decision of the executive board.  </t>
    </r>
    <r>
      <rPr>
        <sz val="10"/>
        <rFont val="Arial"/>
        <family val="2"/>
        <charset val="162"/>
      </rPr>
      <t xml:space="preserve">
</t>
    </r>
  </si>
  <si>
    <t>01.01.2013</t>
  </si>
  <si>
    <t>01.07.2013</t>
  </si>
  <si>
    <t>01.01.2014</t>
  </si>
  <si>
    <t>01.07.2014</t>
  </si>
  <si>
    <t>01.01.2015</t>
  </si>
  <si>
    <t>01.07.2015</t>
  </si>
  <si>
    <t>01.01.2016</t>
  </si>
  <si>
    <t>AVUKATLAR SENDİKASI</t>
  </si>
  <si>
    <t>(Avukatlar Sendikası)</t>
  </si>
  <si>
    <t>TOMİS</t>
  </si>
  <si>
    <t>(Tüm Otomotiv ve Metal İşçileri Sendikası)</t>
  </si>
  <si>
    <t>ÖZ İNŞAAT İŞ</t>
  </si>
  <si>
    <t>(Öz İnşaat İşçileri Sendikası)</t>
  </si>
  <si>
    <t>(Turizm Çalışanları Sendikası)</t>
  </si>
  <si>
    <t>ÖZ GÜVEN-SEN</t>
  </si>
  <si>
    <t>(Özel Güvenlik ve Koruma İşçileri Sendikası)</t>
  </si>
  <si>
    <t>THİS</t>
  </si>
  <si>
    <t>(Tüm Hizmet İşçileri Sendikası)</t>
  </si>
  <si>
    <t>TÜM MADEN-İŞ</t>
  </si>
  <si>
    <t>(Tüm Maden İşçileri Sendikası)</t>
  </si>
  <si>
    <t>MALİ MÜŞAVİR SEN</t>
  </si>
  <si>
    <t>01.01.2016 - 30.06.2016</t>
  </si>
  <si>
    <t>01.07.2016- 31.12.2016</t>
  </si>
  <si>
    <t>Number of workplaces</t>
  </si>
  <si>
    <t>Number of workers</t>
  </si>
  <si>
    <t xml:space="preserve">      Certificates of competency given by and sector</t>
  </si>
  <si>
    <t>Number of agreements</t>
  </si>
  <si>
    <t>Number of members</t>
  </si>
  <si>
    <r>
      <t xml:space="preserve">Sözleşme sayısı
</t>
    </r>
    <r>
      <rPr>
        <i/>
        <sz val="11"/>
        <rFont val="Arial"/>
        <family val="2"/>
        <charset val="162"/>
      </rPr>
      <t>Number of agreements</t>
    </r>
  </si>
  <si>
    <r>
      <t xml:space="preserve">İşyeri sayısı
</t>
    </r>
    <r>
      <rPr>
        <i/>
        <sz val="11"/>
        <rFont val="Arial"/>
        <family val="2"/>
        <charset val="162"/>
      </rPr>
      <t>Number of workplaces</t>
    </r>
  </si>
  <si>
    <r>
      <t xml:space="preserve">Üye işçi sayısı
</t>
    </r>
    <r>
      <rPr>
        <i/>
        <sz val="11"/>
        <rFont val="Arial"/>
        <family val="2"/>
        <charset val="162"/>
      </rPr>
      <t>Number of members</t>
    </r>
  </si>
  <si>
    <r>
      <t xml:space="preserve">İşyeri sayısı
</t>
    </r>
    <r>
      <rPr>
        <i/>
        <sz val="11"/>
        <rFont val="Arial"/>
        <family val="2"/>
        <charset val="162"/>
      </rPr>
      <t>Number of work places</t>
    </r>
  </si>
  <si>
    <t xml:space="preserve">      Mediation activities</t>
  </si>
  <si>
    <r>
      <t>Uyuşmazlık ile sonuçlanan</t>
    </r>
    <r>
      <rPr>
        <sz val="11"/>
        <rFont val="Arial"/>
        <family val="2"/>
        <charset val="162"/>
      </rPr>
      <t xml:space="preserve">
</t>
    </r>
    <r>
      <rPr>
        <i/>
        <sz val="11"/>
        <rFont val="Arial"/>
        <family val="2"/>
        <charset val="162"/>
      </rPr>
      <t>Disagreement</t>
    </r>
  </si>
  <si>
    <t xml:space="preserve">       Members of trades unions by confederations</t>
  </si>
  <si>
    <t>01.01.2017</t>
  </si>
  <si>
    <t>2,088.56</t>
  </si>
  <si>
    <t>01.01.2017 - 30.06.2017</t>
  </si>
  <si>
    <t>01.07.2017- 31.12.2017</t>
  </si>
  <si>
    <t>DEV YAPI-İŞ</t>
  </si>
  <si>
    <t>İNŞAAT-SEN</t>
  </si>
  <si>
    <t>YENİ YOL-İŞ</t>
  </si>
  <si>
    <t>DİSK ENERJİ-SEN</t>
  </si>
  <si>
    <t>ÖZEL GÜVENLİK-İŞ</t>
  </si>
  <si>
    <t>(Özel Güvenlik ve Savunma İşçileri Sendikası)</t>
  </si>
  <si>
    <t>(Yeni Belediye ve Hizmet İşçileri Sendikası)</t>
  </si>
  <si>
    <t>ÖZ PETROL-İŞ SEN</t>
  </si>
  <si>
    <t>(Tüm Dokuma, İplik, Trikotaj, Hazır Giyim, Konfeksiyon ve Deri İşçileri Sendikası)</t>
  </si>
  <si>
    <t>(Türkiye Tekstil, Örme, Giyim ve Deri Sanayii İşçileri Sendikası)</t>
  </si>
  <si>
    <t>(Banka Finans ve Sigorta İşçileri Sendikası)</t>
  </si>
  <si>
    <t>( Banka ve Sigorta İşçileri Sendikası)</t>
  </si>
  <si>
    <t>(Banka-Finans ve Sigorta İşçileri Sendikası)</t>
  </si>
  <si>
    <t>(Öz Büro, Eğitim, Güzel Sanatlar, Ticaret ve Kooperatif İşçileri Sendikası)</t>
  </si>
  <si>
    <t>Sinema, Reklam, Dizi ve Tv Proğramı Çalışanları Sendikası)</t>
  </si>
  <si>
    <t>(Muhasebeciler, Mali Müşavirler ve Bağımsız Denetçiler Sendikası)</t>
  </si>
  <si>
    <t>VER-DE</t>
  </si>
  <si>
    <t>(Çimento,Cam,Seramik ve Toprak İşçileri Sendikası)</t>
  </si>
  <si>
    <t>İYİ-SEN</t>
  </si>
  <si>
    <t>(İnşaat ve Yapı İşçileri Sendikası)</t>
  </si>
  <si>
    <t>(Elektrik, Gaz, Su, ve Baraj Çalışanları Sendikası)</t>
  </si>
  <si>
    <t>HAVA-SEN</t>
  </si>
  <si>
    <t>(Havayolu Çalışanları Sendikası)</t>
  </si>
  <si>
    <t>(Bağımsız Güvenlik ve Savunma İşçileri Sendikası)</t>
  </si>
  <si>
    <t>(Öztüm Güçlü Güvenlik ve Savunma İşçileri Sendikası)</t>
  </si>
  <si>
    <t>BAĞIMSIZ MADEN-İŞ</t>
  </si>
  <si>
    <t>(Bağımsız Maden İşçileri Sendikası)</t>
  </si>
  <si>
    <t>(Öz Petrol-İş Sendikası)</t>
  </si>
  <si>
    <t>ÖZ KAĞIT-İŞ SENDİKASI</t>
  </si>
  <si>
    <t>(Öz Kağıt-İş Sendikası)</t>
  </si>
  <si>
    <t xml:space="preserve"> İLETİŞİM-İŞ</t>
  </si>
  <si>
    <t>TÜM BÜRO-SEN</t>
  </si>
  <si>
    <t>01.07.2018- 31.12.2018</t>
  </si>
  <si>
    <t>01.01.2018- 30.06.2018</t>
  </si>
  <si>
    <r>
      <rPr>
        <b/>
        <sz val="9"/>
        <rFont val="Arial"/>
        <family val="2"/>
      </rPr>
      <t>(*) 6356 sayılı Sendikalar ve Toplu İş Sözleşmesi Kanun'una göre kurulmuş olup; üyesi kalmamış, acze düşmüş, kapanma işlemleri sonuçlanmamış ve yasal sendika üyeliği devam edenler dahil, toplam sendika sayılarıdır.</t>
    </r>
    <r>
      <rPr>
        <sz val="9"/>
        <rFont val="Arial"/>
        <family val="2"/>
        <charset val="162"/>
      </rPr>
      <t xml:space="preserve">
</t>
    </r>
    <r>
      <rPr>
        <i/>
        <sz val="9"/>
        <rFont val="Arial"/>
        <family val="2"/>
        <charset val="162"/>
      </rPr>
      <t>It is the total union number, including the ones which are founded according to the Law on Trade Unions and Collective Bargaining Agreement numbered 6356 and have no member anymore, fallen into insolvency whose closure process is not finalized yet and the legal union membership of which continue.</t>
    </r>
  </si>
  <si>
    <t>01.01.2018</t>
  </si>
  <si>
    <t>01.07.2019- 31.12.2019</t>
  </si>
  <si>
    <t>01.01.2019- 30.06.2019</t>
  </si>
  <si>
    <t>(Eğitim, Büro, Ticaret, Kooperatif ve Güzel Sanatlar İşçileri Sendikası)</t>
  </si>
  <si>
    <t>İSG-SEN</t>
  </si>
  <si>
    <t>(İş Sağlığı ve Güvenliği Çalışanları Sendikası)</t>
  </si>
  <si>
    <t>ÖZÇELİK-İŞ</t>
  </si>
  <si>
    <t>(Özdemir, Çelik, Metal ve Metal Mamülleri İşçileri Sendikası)</t>
  </si>
  <si>
    <t>KAMU SAĞLIK-SEN</t>
  </si>
  <si>
    <t>(Kamu Sağlık İşçileri Sendikası)</t>
  </si>
  <si>
    <t>YENİ TÜM GÜVENLİK-İŞ</t>
  </si>
  <si>
    <t>(Yeni Tüm Güvenlik Savunma İşçileri Sendikası)</t>
  </si>
  <si>
    <t>SAGED-SEN</t>
  </si>
  <si>
    <t>BELEDİYE-SEN</t>
  </si>
  <si>
    <t>(Belediye Hizmet İşçileri Sendikası)</t>
  </si>
  <si>
    <t>TÜM GENEL-İŞ</t>
  </si>
  <si>
    <t>(Tüm Genel Hizmet İşçileri Sendikası)</t>
  </si>
  <si>
    <t>(Öz Ormancılık  Tarım, Avcılık ve Balıkçılık İşçileri Sendikası)</t>
  </si>
  <si>
    <t>(Öz  Gıda Sanayi ve Yardımcı İşçileri Sendikası)</t>
  </si>
  <si>
    <t>(Türkiye  Gıda  ve Yardımcı İşçileri Sendikası)</t>
  </si>
  <si>
    <t>( Genel Maden İşçileri Sendikası)</t>
  </si>
  <si>
    <t>(Öz Maden İş Maden İşçileri Sendikası)</t>
  </si>
  <si>
    <t>ÖZ HAK MADEN-İŞ</t>
  </si>
  <si>
    <t>(Öz Hak  Maden İşçileri Sendikası)</t>
  </si>
  <si>
    <t>ÖZ TEKSTİL-İŞ</t>
  </si>
  <si>
    <t>(Öz Tekstil Dokuma Hazır Giyim ve Deri Sanayi İşçileri Sendikası)</t>
  </si>
  <si>
    <t>(Türkiye Ağaç ve Kağıt Sanayii İşçileri Sendikası)</t>
  </si>
  <si>
    <t>(Ağaç,Sunta  Mobilya ve Kağıt Sanayii İşçileri Sendikası)</t>
  </si>
  <si>
    <t>PTT-SEN</t>
  </si>
  <si>
    <t>(Türkiye Basın, Yayın,Gazetecilik, Grafik-Tasarım,Baskı ve Ambalaj Sanayi İşçileri Sendikası)</t>
  </si>
  <si>
    <t>DİSK BASIN-İŞ</t>
  </si>
  <si>
    <t>(Türkiye Basın Yayın Matbaa Çalışanları Sendikası)</t>
  </si>
  <si>
    <t>(Öz Banka, Finans ve Sigorta Çalışanları Sendikası)</t>
  </si>
  <si>
    <t>ÖZ BÜRO-SEN</t>
  </si>
  <si>
    <t>GLOB-İŞ</t>
  </si>
  <si>
    <t>(Global Ticaret İşçileri Sendikası)</t>
  </si>
  <si>
    <t>AVMES</t>
  </si>
  <si>
    <t>(Alışveriş Merkezi Emekçileri Sendikası)</t>
  </si>
  <si>
    <t>PTT KARGO-SEN</t>
  </si>
  <si>
    <t xml:space="preserve">YENİ SAĞLIK-İŞ </t>
  </si>
  <si>
    <t>(Yeni Sağlık ve Sosyal Hizmerler İşçileri Sendikası)</t>
  </si>
  <si>
    <t>(Aile Sosyal Hizmet ve Sağlık İşçileri Sendikası)</t>
  </si>
  <si>
    <t>SHS İŞ</t>
  </si>
  <si>
    <t>(Turizm Konaklama ve Yemek Hizmetleri Çalışanları  Sendikası)</t>
  </si>
  <si>
    <t>TORES-İŞ</t>
  </si>
  <si>
    <t>Savunma Güvenlik Danışma ve Yöneticieri Sendikası)</t>
  </si>
  <si>
    <t>TÜM GÜVEN SEN</t>
  </si>
  <si>
    <t>(Tüm Güvenlik ve Savunma İşçileri Sendikası)</t>
  </si>
  <si>
    <t>( Belediye ve Genel Hizmetler İşçileri Sendikası)</t>
  </si>
  <si>
    <r>
      <t xml:space="preserve">İşçi sayısı
</t>
    </r>
    <r>
      <rPr>
        <i/>
        <sz val="10"/>
        <rFont val="Arial"/>
        <family val="2"/>
        <charset val="162"/>
      </rPr>
      <t>Number of worker</t>
    </r>
  </si>
  <si>
    <t>Çalışma İlişkileri</t>
  </si>
  <si>
    <t>TÖBGİS</t>
  </si>
  <si>
    <t xml:space="preserve">ÖZ MOBİLYA KAĞIT-İŞ </t>
  </si>
  <si>
    <t>(Öz Mobilya, Ağaç, Sunta ve Kağıt İşçileri Sendikası)</t>
  </si>
  <si>
    <t>(Büro Ticaret Güzel Sanatlar  Kooperatifleri Çalışanları  İşçileri Sendikası)</t>
  </si>
  <si>
    <t>YAZ-İŞ</t>
  </si>
  <si>
    <t>(Enerji ve Santral İşçileri Sendikası)</t>
  </si>
  <si>
    <t>OTİS</t>
  </si>
  <si>
    <t>(Otel ve Turizm İşçileri Sendikası)</t>
  </si>
  <si>
    <t>(Güvenlik ve Savunma İşçileri Birliği Sendikası)</t>
  </si>
  <si>
    <t>GÜVEN SEN</t>
  </si>
  <si>
    <t>(Anadolu Güvenlik İşçileri Sendikası)</t>
  </si>
  <si>
    <t>(Birleşik Güvenlik İşçileri Sendikası)</t>
  </si>
  <si>
    <t>ÖĞRENCİ-SEN</t>
  </si>
  <si>
    <t>(Öğrenci Sendikası)</t>
  </si>
  <si>
    <t>TÜM BİRLİK İŞ</t>
  </si>
  <si>
    <t>İZ-TOP BETON</t>
  </si>
  <si>
    <t>(İnşaat Emekçileri Sendikası)</t>
  </si>
  <si>
    <t>LOJİSTİK-İŞ</t>
  </si>
  <si>
    <t>(Tüm Turizm İş Sendikası)</t>
  </si>
  <si>
    <t>ÖZ YURT-İŞ</t>
  </si>
  <si>
    <t>TEK-İŞ SENDİKASI</t>
  </si>
  <si>
    <t>ÖZ TURİZM SEN</t>
  </si>
  <si>
    <t>Sgk Primi % 14</t>
  </si>
  <si>
    <t xml:space="preserve">İşsizlik Sigortası Fonu % 1 </t>
  </si>
  <si>
    <t>ÜLKEM-İŞ</t>
  </si>
  <si>
    <t>01.01.2020- 30.06.2020</t>
  </si>
  <si>
    <t>01.07.2020- 31.12.2020</t>
  </si>
  <si>
    <r>
      <t>Coğrafi düzey:</t>
    </r>
    <r>
      <rPr>
        <sz val="12"/>
        <color rgb="FF000000"/>
        <rFont val="Times New Roman"/>
        <family val="1"/>
        <charset val="162"/>
      </rPr>
      <t xml:space="preserve"> T</t>
    </r>
    <r>
      <rPr>
        <sz val="12"/>
        <color rgb="FF202122"/>
        <rFont val="Times New Roman"/>
        <family val="1"/>
        <charset val="162"/>
      </rPr>
      <t>ürkiye İstatistiki Bölge Birimleri Sınıflandırması (Türkiye İBBS)</t>
    </r>
  </si>
  <si>
    <r>
      <t>Sektörel kapsam:</t>
    </r>
    <r>
      <rPr>
        <sz val="12"/>
        <color rgb="FF000000"/>
        <rFont val="Times New Roman"/>
        <family val="1"/>
        <charset val="162"/>
      </rPr>
      <t xml:space="preserve"> Sektörel kapsam İşkollarına göre düzenlenmiştir.</t>
    </r>
  </si>
  <si>
    <r>
      <t>Kapsamdaki sınırlılıklar:</t>
    </r>
    <r>
      <rPr>
        <sz val="12"/>
        <color rgb="FF000000"/>
        <rFont val="Times New Roman"/>
        <family val="1"/>
        <charset val="162"/>
      </rPr>
      <t xml:space="preserve"> Kapsamda sınırlılık bulunmamaktadır.</t>
    </r>
  </si>
  <si>
    <r>
      <t>İstatistiki birim:</t>
    </r>
    <r>
      <rPr>
        <sz val="12"/>
        <color rgb="FF000000"/>
        <rFont val="Times New Roman"/>
        <family val="1"/>
        <charset val="162"/>
      </rPr>
      <t xml:space="preserve"> İşçi, Sendikaya üyesi işçi, Kamu görevlisi, Sendika üyesi kamu görevlisi, İşyeri, İşletme</t>
    </r>
  </si>
  <si>
    <r>
      <t>Referans dönemi:</t>
    </r>
    <r>
      <rPr>
        <sz val="12"/>
        <color rgb="FF000000"/>
        <rFont val="Times New Roman"/>
        <family val="1"/>
        <charset val="162"/>
      </rPr>
      <t xml:space="preserve"> Yayınlandığı yıldan bir önceki yıla ait verileri kapsamaktadır.</t>
    </r>
  </si>
  <si>
    <r>
      <t>Verinin yayımlama sıklığı:</t>
    </r>
    <r>
      <rPr>
        <sz val="12"/>
        <color rgb="FF000000"/>
        <rFont val="Times New Roman"/>
        <family val="1"/>
        <charset val="162"/>
      </rPr>
      <t xml:space="preserve"> İstatistiklerin yayımlanma sıklığı yıllıktır.</t>
    </r>
  </si>
  <si>
    <r>
      <t>Veri kaynakları:</t>
    </r>
    <r>
      <rPr>
        <sz val="12"/>
        <color rgb="FF000000"/>
        <rFont val="Times New Roman"/>
        <family val="1"/>
        <charset val="162"/>
      </rPr>
      <t xml:space="preserve"> İdari kayıtlar</t>
    </r>
  </si>
  <si>
    <r>
      <t>Mevsimsel düzeltme:</t>
    </r>
    <r>
      <rPr>
        <sz val="12"/>
        <color rgb="FF000000"/>
        <rFont val="Times New Roman"/>
        <family val="1"/>
        <charset val="162"/>
      </rPr>
      <t xml:space="preserve"> Mevsimsel düzeltme yapılmamaktadır.</t>
    </r>
  </si>
  <si>
    <t xml:space="preserve">İstatistiki Kavramlar </t>
  </si>
  <si>
    <t xml:space="preserve">Statistical Terms </t>
  </si>
  <si>
    <r>
      <t>Eğitim sınıflaması: </t>
    </r>
    <r>
      <rPr>
        <sz val="12"/>
        <color rgb="FF212529"/>
        <rFont val="Times New Roman"/>
        <family val="1"/>
        <charset val="162"/>
      </rPr>
      <t xml:space="preserve"> Uluslararası Standart Eğitim Sınıflaması (ISCED,1997) </t>
    </r>
  </si>
  <si>
    <r>
      <t>Zaman kapsamı:</t>
    </r>
    <r>
      <rPr>
        <sz val="12"/>
        <color rgb="FF000000"/>
        <rFont val="Times New Roman"/>
        <family val="1"/>
        <charset val="162"/>
      </rPr>
      <t xml:space="preserve"> Yıllık, aylık.</t>
    </r>
  </si>
  <si>
    <r>
      <t>Verinin toplama sıklığı:</t>
    </r>
    <r>
      <rPr>
        <sz val="12"/>
        <color rgb="FF000000"/>
        <rFont val="Times New Roman"/>
        <family val="1"/>
        <charset val="162"/>
      </rPr>
      <t xml:space="preserve"> Veriler yıllık olarak alınmaktadır.</t>
    </r>
  </si>
  <si>
    <r>
      <t>Coğrafi kapsam:</t>
    </r>
    <r>
      <rPr>
        <sz val="12"/>
        <color rgb="FF000000"/>
        <rFont val="Times New Roman"/>
        <family val="1"/>
        <charset val="162"/>
      </rPr>
      <t xml:space="preserve"> Tüm Türkiye, iller.</t>
    </r>
  </si>
  <si>
    <r>
      <t>Hedef kitle:</t>
    </r>
    <r>
      <rPr>
        <sz val="12"/>
        <color rgb="FF000000"/>
        <rFont val="Times New Roman"/>
        <family val="1"/>
        <charset val="162"/>
      </rPr>
      <t xml:space="preserve"> Kurum/kuruluşlar, akademisyen ve öğrenciler.</t>
    </r>
  </si>
  <si>
    <r>
      <t>Diğer kapsam:</t>
    </r>
    <r>
      <rPr>
        <sz val="12"/>
        <color rgb="FF000000"/>
        <rFont val="Times New Roman"/>
        <family val="1"/>
        <charset val="162"/>
      </rPr>
      <t xml:space="preserve"> İşyeri ve işletmeler için işyeri büyüklüğüne ve işçi sayısı, işkolu, cinsiyet, kamu-özel </t>
    </r>
  </si>
  <si>
    <r>
      <t xml:space="preserve">Temel dönem/yıl: </t>
    </r>
    <r>
      <rPr>
        <sz val="12"/>
        <color rgb="FF000000"/>
        <rFont val="Times New Roman"/>
        <family val="1"/>
        <charset val="162"/>
      </rPr>
      <t>Ocak,Temmuz/ilgili yıl</t>
    </r>
  </si>
  <si>
    <r>
      <t>Education Classifications </t>
    </r>
    <r>
      <rPr>
        <i/>
        <sz val="12"/>
        <color rgb="FF212529"/>
        <rFont val="Times New Roman"/>
        <family val="1"/>
        <charset val="162"/>
      </rPr>
      <t xml:space="preserve">  International Standard Classification of Education, 1997 </t>
    </r>
  </si>
  <si>
    <r>
      <t>Target Population:</t>
    </r>
    <r>
      <rPr>
        <i/>
        <sz val="12"/>
        <color rgb="FF000000"/>
        <rFont val="Times New Roman"/>
        <family val="1"/>
        <charset val="162"/>
      </rPr>
      <t xml:space="preserve"> Institutions/organisations, academics and students.</t>
    </r>
  </si>
  <si>
    <r>
      <rPr>
        <b/>
        <i/>
        <sz val="12"/>
        <color rgb="FF000000"/>
        <rFont val="Times New Roman"/>
        <family val="1"/>
        <charset val="162"/>
      </rPr>
      <t>Geographical coverage:</t>
    </r>
    <r>
      <rPr>
        <i/>
        <sz val="12"/>
        <color rgb="FF000000"/>
        <rFont val="Times New Roman"/>
        <family val="1"/>
        <charset val="162"/>
      </rPr>
      <t xml:space="preserve"> Turkey, Provinces.</t>
    </r>
  </si>
  <si>
    <r>
      <t xml:space="preserve">Sectoral coverage: </t>
    </r>
    <r>
      <rPr>
        <i/>
        <sz val="12"/>
        <color rgb="FF000000"/>
        <rFont val="Times New Roman"/>
        <family val="1"/>
        <charset val="162"/>
      </rPr>
      <t xml:space="preserve">Sectoral coverage is </t>
    </r>
    <r>
      <rPr>
        <i/>
        <sz val="12"/>
        <color theme="1"/>
        <rFont val="Times New Roman"/>
        <family val="1"/>
        <charset val="162"/>
      </rPr>
      <t xml:space="preserve">regulated </t>
    </r>
    <r>
      <rPr>
        <i/>
        <sz val="12"/>
        <color rgb="FF000000"/>
        <rFont val="Times New Roman"/>
        <family val="1"/>
        <charset val="162"/>
      </rPr>
      <t>according to branches of activities.</t>
    </r>
  </si>
  <si>
    <r>
      <t>Other Coverage:</t>
    </r>
    <r>
      <rPr>
        <i/>
        <sz val="12"/>
        <color rgb="FF000000"/>
        <rFont val="Times New Roman"/>
        <family val="1"/>
        <charset val="162"/>
      </rPr>
      <t xml:space="preserve"> For workplaces and enterprises the size of the workplace and the number of workers, branch of activities, gender, public-private sector.</t>
    </r>
  </si>
  <si>
    <r>
      <t>Limitations in coverage:</t>
    </r>
    <r>
      <rPr>
        <i/>
        <sz val="12"/>
        <color rgb="FF000000"/>
        <rFont val="Times New Roman"/>
        <family val="1"/>
        <charset val="162"/>
      </rPr>
      <t xml:space="preserve"> There is no limitation in coverage.</t>
    </r>
  </si>
  <si>
    <r>
      <t xml:space="preserve">Statistical unit: </t>
    </r>
    <r>
      <rPr>
        <i/>
        <sz val="12"/>
        <color rgb="FF000000"/>
        <rFont val="Times New Roman"/>
        <family val="1"/>
        <charset val="162"/>
      </rPr>
      <t>Workers, public officers, Union member of workers and public officers, Workplaces, Enterprises.</t>
    </r>
  </si>
  <si>
    <r>
      <t xml:space="preserve">Base period/year: </t>
    </r>
    <r>
      <rPr>
        <i/>
        <sz val="12"/>
        <color rgb="FF000000"/>
        <rFont val="Times New Roman"/>
        <family val="1"/>
        <charset val="162"/>
      </rPr>
      <t>January,July/ relative year</t>
    </r>
  </si>
  <si>
    <r>
      <t xml:space="preserve">Reference period: </t>
    </r>
    <r>
      <rPr>
        <i/>
        <sz val="12"/>
        <color rgb="FF000000"/>
        <rFont val="Times New Roman"/>
        <family val="1"/>
        <charset val="162"/>
      </rPr>
      <t>It covers the data of the previous year from the year of publication.</t>
    </r>
  </si>
  <si>
    <r>
      <t xml:space="preserve">Frequency of data collection: </t>
    </r>
    <r>
      <rPr>
        <i/>
        <sz val="12"/>
        <color rgb="FF000000"/>
        <rFont val="Times New Roman"/>
        <family val="1"/>
        <charset val="162"/>
      </rPr>
      <t>Data are collected  annually.</t>
    </r>
  </si>
  <si>
    <r>
      <t xml:space="preserve">Frequency of publication of data: </t>
    </r>
    <r>
      <rPr>
        <i/>
        <sz val="12"/>
        <color rgb="FF000000"/>
        <rFont val="Times New Roman"/>
        <family val="1"/>
        <charset val="162"/>
      </rPr>
      <t>The frequency of publication of statistics is annual.</t>
    </r>
  </si>
  <si>
    <r>
      <t>Data sources:</t>
    </r>
    <r>
      <rPr>
        <i/>
        <sz val="12"/>
        <color rgb="FF000000"/>
        <rFont val="Times New Roman"/>
        <family val="1"/>
        <charset val="162"/>
      </rPr>
      <t xml:space="preserve"> Administrative records</t>
    </r>
  </si>
  <si>
    <r>
      <rPr>
        <b/>
        <i/>
        <sz val="12"/>
        <color rgb="FF000000"/>
        <rFont val="Times New Roman"/>
        <family val="1"/>
        <charset val="162"/>
      </rPr>
      <t>Seasonal adjustment</t>
    </r>
    <r>
      <rPr>
        <i/>
        <sz val="12"/>
        <color rgb="FF000000"/>
        <rFont val="Times New Roman"/>
        <family val="1"/>
        <charset val="162"/>
      </rPr>
      <t>:  Seasonal adjustment is not applied.</t>
    </r>
  </si>
  <si>
    <r>
      <t>Worker:</t>
    </r>
    <r>
      <rPr>
        <i/>
        <sz val="11"/>
        <rFont val="Times New Roman"/>
        <family val="1"/>
        <charset val="162"/>
      </rPr>
      <t xml:space="preserve"> Any real person working under a contract of employment in any job ( labour law no:
4857/article 2)</t>
    </r>
  </si>
  <si>
    <r>
      <rPr>
        <b/>
        <sz val="11"/>
        <rFont val="Times New Roman"/>
        <family val="1"/>
        <charset val="162"/>
      </rPr>
      <t>Determination of Competency</t>
    </r>
    <r>
      <rPr>
        <sz val="11"/>
        <rFont val="Times New Roman"/>
        <family val="1"/>
        <charset val="162"/>
      </rPr>
      <t>: The worker’s trade union representing at least one percent of the workers engaged in a given branch of activity and more than half of the workers employed in the workplace and forty percent of the workers in the entreprise to be covered by the collective labour agreement shall be authorised to conclude a collective labour agreement covering the workplace or entreprise in question. The workers’ union wishing to conclude the collective agreement shall make an application to the Ministry with a request to have its competence verified. An employers’ union or an employer not belonging to any union may make an application to the Ministry requesting the Ministry to determine the competent workers’ trade union. Upon determining that the workers’ trade union is competent according to its records, the Ministry shall communicate the application, within six working days, together with the number of workers employed and the number of union members in the workplace or entreprise concerned, to other workers’ trade unions constituted in the same branch of activity and to the employers’ union or the employers not belonging to such unions who shall be a party to the agreement.</t>
    </r>
  </si>
  <si>
    <r>
      <t>Certificate of Competency:</t>
    </r>
    <r>
      <rPr>
        <i/>
        <sz val="11"/>
        <rFont val="Times New Roman"/>
        <family val="1"/>
        <charset val="162"/>
      </rPr>
      <t xml:space="preserve"> Any workers' or employers' trade union or an employer not belonging to such a union who receives the communicationmay apply to the competent court within six working days after the receipt of such communication, disputing the competence of either one or both of the parties or claiming that they themselves have the required majority. The Ministry shall issue a certificate of competence to the union concerned within six working days after the expiry of the time limit allowed for an appeal if no objection has been made, or within six working days of receiving notice of the decision that determines that the union has competence as a result of the union’s objection or if the court rejects the objection. 
</t>
    </r>
  </si>
  <si>
    <r>
      <t>Collective Agreement:</t>
    </r>
    <r>
      <rPr>
        <i/>
        <sz val="11"/>
        <rFont val="Times New Roman"/>
        <family val="1"/>
        <charset val="162"/>
      </rPr>
      <t xml:space="preserve"> A collective labour agreement shall contain provisions on the conclusion, contents and expirationy of a contract of employment. 
A Collective labour agreements may also contain other stipulations as to the mutual rights and obligations of the parties, application and supervision of the agreement and the means to be resorted for the settlement of disputes. A collective labour agreement shall be done in written.
</t>
    </r>
  </si>
  <si>
    <r>
      <t>The Mediation:</t>
    </r>
    <r>
      <rPr>
        <i/>
        <sz val="11"/>
        <rFont val="Times New Roman"/>
        <family val="1"/>
        <charset val="162"/>
      </rPr>
      <t xml:space="preserve"> If either of the parties fails to appear at the first meeting fixed determined for the collective bargaining or, even if present at the meeting, fails to attend the meetings after the commencement of the bargaining or, if the parties record in a report that they have failed to come to an agreement or if the period for collective bargaining terminates without any agreement, one of the parties shall inform the situation to the competent authority in writtening within six working days. Otherwise, competence of the workers’ trade union shall be voidUpon receiving the dispute in a report on disagreement, the competent authority shall assign a mediator from an official list within six working days with the participation of at least one party or if both parties fail to attend, directly itself. On the condition that the parties agree on a mediator whose name is among the official mediators list, the determined person shall be assigned by the commissioned authority as the mediator for the mentioned dispute. The mediator shall make every effort to bring about a settlement between the parties and make proposals to the interested parties.The term of dutytenure of the mediator shall be 15 days starting from the notification made to him. This termperiod may be extended for a maximum of six working days with the consent of the parties; the competent authority shall be informed accordingly. 
</t>
    </r>
  </si>
  <si>
    <r>
      <rPr>
        <b/>
        <i/>
        <sz val="11"/>
        <rFont val="Times New Roman"/>
        <family val="1"/>
        <charset val="162"/>
      </rPr>
      <t xml:space="preserve">The Supreme Arbiration Board: </t>
    </r>
    <r>
      <rPr>
        <i/>
        <sz val="11"/>
        <rFont val="Times New Roman"/>
        <family val="1"/>
        <charset val="162"/>
      </rPr>
      <t xml:space="preserve">Within six business days following finalization of the decision as to not going on strike as a result of the strike voting, the workers’ union; and in respect of the disputes where there is a ban of strike and lockout, within six business days following the date of service of the minutes mentioned in the fifth paragraph of article 50 of the Law 6356 , or in case the deferment period results in a dispute, following the expiry of the respective period, either party; may recourse to the High Board of Arbitration. Otherwise, authorization of the workers’ union shall be forfeited.Decisions of the High Board of Arbitration shall be final and have the effect of a collective labour agreement. The High Board of Arbitration shall examine the dispute based on the file. Where deemed necessary, it may ask for any information and document regarding the dispute from the parties and concerned persons. The parties and all other concerned persons shall be obliged to provide the information and documents requested by the High Board of Arbitration.  The Board shall also call upon and hear those persons whose opinion it seeks, or shall request them to submit their opinions in written. </t>
    </r>
  </si>
  <si>
    <r>
      <t xml:space="preserve">Strike: </t>
    </r>
    <r>
      <rPr>
        <i/>
        <sz val="11"/>
        <rFont val="Times New Roman"/>
        <family val="1"/>
        <charset val="162"/>
      </rPr>
      <t>The expression "strike" means any concerted cessation by workers of their work with the object of halting the activities of a given establishment or of paralysing such activities to a considerable extent, or any abandonment by workers of their work in accordance with a decision taken to that effect by an organisation. Lawful strike means any strike called by workers in accordance with this law with the object of safeguarding or improving their economic and social position and working conditions, in the event of a dispute during negotiations to conclude a collective labour agreement. Unlawful strike means any strike called without fulfilling the conditions for a lawful strike.</t>
    </r>
  </si>
  <si>
    <r>
      <t>Lockout:</t>
    </r>
    <r>
      <rPr>
        <i/>
        <sz val="11"/>
        <rFont val="Times New Roman"/>
        <family val="1"/>
        <charset val="162"/>
      </rPr>
      <t xml:space="preserve"> Lock-out means any action taken by an employer or his representative, either upon his own initiative or in accordance with a decision taken by an organisation, to collectively suspend workers from work in a manner that completely stops the activities in the workplace. Lawful lock-out means any lock-out ordered in accordance with  this law where there is a dispute in the course of negotitations for a collective labour agreement and a decision to call a strike has been taken by the workers' trade union.</t>
    </r>
  </si>
  <si>
    <r>
      <t>Number of Workers Involved (In a strike):</t>
    </r>
    <r>
      <rPr>
        <i/>
        <sz val="11"/>
        <rFont val="Times New Roman"/>
        <family val="1"/>
        <charset val="162"/>
      </rPr>
      <t xml:space="preserve">  It gives the number of workers involved in a strike by stopping work.</t>
    </r>
  </si>
  <si>
    <r>
      <t>Number of Work-places:</t>
    </r>
    <r>
      <rPr>
        <i/>
        <sz val="11"/>
        <rFont val="Times New Roman"/>
        <family val="1"/>
        <charset val="162"/>
      </rPr>
      <t xml:space="preserve"> It gives the number of work-places belonging to the main establishments or enterprises.</t>
    </r>
  </si>
  <si>
    <r>
      <t>Number of Strikes:</t>
    </r>
    <r>
      <rPr>
        <i/>
        <sz val="11"/>
        <rFont val="Times New Roman"/>
        <family val="1"/>
        <charset val="162"/>
      </rPr>
      <t xml:space="preserve">  It gives the number of establishments on which the strike was practised, after the event of a dispute during collective bargaining. </t>
    </r>
  </si>
  <si>
    <r>
      <t>Rejection of Strike in Strike Ballot:</t>
    </r>
    <r>
      <rPr>
        <i/>
        <sz val="11"/>
        <rFont val="Times New Roman"/>
        <family val="1"/>
        <charset val="162"/>
      </rPr>
      <t xml:space="preserve">If one fourth of the workers employed in that workplace on the date of announcement of a decision to call a strike within six working days following its announcement apply in writing to the competent authority that the relevant work place is affiliated to, vote regarding the strike shall be taken within six working days following this application.Objections regarding this vote shall be made to the local court having jurisdiction in labour matters within three working days starting from day of the voting. The court shall take a final decision regarding the objection within three working days. </t>
    </r>
  </si>
  <si>
    <r>
      <t xml:space="preserve">Commencement of a Strike or Lockout: </t>
    </r>
    <r>
      <rPr>
        <i/>
        <sz val="11"/>
        <rFont val="Times New Roman"/>
        <family val="1"/>
        <charset val="162"/>
      </rPr>
      <t xml:space="preserve"> A decision to call a strike and lock-out may be taken in sixty days following notification date of the report and put into practice within this period, and the date of the strike shall be communicated to the counter-party six working days beforehand. If a decision to call a strike is not taken or its implementation date is not communicated to the counter-party within the mentioned period, authority to conclude a collective labour agreement shall end.The decision to call a strike and lock-out shall immediately be announced in the workplace or the workplaces  by the party who has taken the said decision.</t>
    </r>
  </si>
  <si>
    <r>
      <t>Participation Rate:</t>
    </r>
    <r>
      <rPr>
        <i/>
        <sz val="11"/>
        <rFont val="Times New Roman"/>
        <family val="1"/>
        <charset val="162"/>
      </rPr>
      <t xml:space="preserve"> Indicates the ratio of number of workers involved in a strike to the number of total workers employed in the establishment.</t>
    </r>
  </si>
  <si>
    <r>
      <t>Number of Work-days not Worked:</t>
    </r>
    <r>
      <rPr>
        <i/>
        <sz val="11"/>
        <rFont val="Times New Roman"/>
        <family val="1"/>
        <charset val="162"/>
      </rPr>
      <t xml:space="preserve"> Means the amount of time not worked calculated by multiplying the number of workers involved with the number of work-days. In calculation; the work-days deemed to be are the days excluding national and public holidays and Sundays (Saturdays in public sector).</t>
    </r>
  </si>
  <si>
    <r>
      <t xml:space="preserve">Trade union: </t>
    </r>
    <r>
      <rPr>
        <i/>
        <sz val="11"/>
        <rFont val="Times New Roman"/>
        <family val="1"/>
        <charset val="162"/>
      </rPr>
      <t>The associations of workers and employers which are established to protect and improve joint economical and social rights and benefits of their members in labour affairs.</t>
    </r>
  </si>
  <si>
    <r>
      <t xml:space="preserve">İşçi: </t>
    </r>
    <r>
      <rPr>
        <sz val="11"/>
        <rFont val="Times New Roman"/>
        <family val="1"/>
        <charset val="162"/>
      </rPr>
      <t>Bir iş sözleşmesine dayanarak çalışan gerçek kişilere denir. (4857 İş Kanunu/ mad. 2)</t>
    </r>
  </si>
  <si>
    <r>
      <t xml:space="preserve">Üye işçi: </t>
    </r>
    <r>
      <rPr>
        <sz val="11"/>
        <color indexed="8"/>
        <rFont val="Times New Roman"/>
        <family val="1"/>
        <charset val="162"/>
      </rPr>
      <t>Toplu  iş  sözleşmesinin  imzalandığı tarihte taraf sendikaya üye olanlardır.</t>
    </r>
  </si>
  <si>
    <r>
      <t>Yetki Tespiti:</t>
    </r>
    <r>
      <rPr>
        <sz val="11"/>
        <rFont val="Times New Roman"/>
        <family val="1"/>
        <charset val="162"/>
      </rPr>
      <t xml:space="preserve"> Kurulu bulunduğu işkolunda çalışan işçilerin en az yüzde birinin üyesi bulunması şartıyla işçi sendikası, toplu iş sözleşmesinin kapsamına girecek işyerinde başvuru tarihinde çalışan işçilerin yarıdan fazlasının, işletmede ise yüzde kırkının kendi üyesi bulunması hâlinde bu işyeri veya işletme için toplu iş sözleşmesi yapmaya yetkilidir. Toplu iş sözleşmesi yapmak isteyen işçi sendikası Bakanlığa başvurarak yetkili olduğunun tespitini ister. İşveren sendikası veya sendika üyesi olmayan işveren de Bakanlığa başvurarak yetkili işçi sendikasının tespitini isteyebilir. Bakanlık, kayıtlarına göre başvuru tarihi itibarıyla bir işçi sendikasının yetkili olduğunu tespit ettiğinde, başvuruyu, işyeri veya işletmedeki işçi ve üye sayısını, o işkolunda kurulu işçi sendikaları ile taraf olacak işveren sendikası veya sendika üyesi olmayan işverene altı iş günü içinde bildirir.
</t>
    </r>
  </si>
  <si>
    <r>
      <t>Yetki Belgesi:</t>
    </r>
    <r>
      <rPr>
        <sz val="11"/>
        <rFont val="Times New Roman"/>
        <family val="1"/>
        <charset val="162"/>
      </rPr>
      <t xml:space="preserve"> Kendilerine gönderilen yetki tespit yazısını alan işçi veya işveren sendikaları veya sendika üyesi olmayan işveren; taraflardan birinin veya her ikisinin yetki şartlarına sahip olmadığı veya kendisinin bu şartları taşıdığı yolundaki itirazını, nedenlerini de göstererek yazının kendilerine tebliğ edildiği tarihten itibaren altı iş günü içinde mahkemeye yapabilir. Tespit yazısına süresi içinde itiraz edilmemişse sürenin bitimini takip eden altı iş günü içinde; yapılan itiraz reddedilmişse ya da kendisine yetki şartlarına sahip olmadığı bildirilen sendikanın itirazı sonucunda yetki şartlarına sahip olduğunu tespit eden kesinleşmiş mahkeme kararının tebliğ edildiği tarihten itibaren altı iş günü içinde; ilgili sendikaya, Bakanlıkça bir yetki belgesi verilir.
</t>
    </r>
  </si>
  <si>
    <r>
      <t>Toplu İş Sözleşmesi:</t>
    </r>
    <r>
      <rPr>
        <sz val="11"/>
        <rFont val="Times New Roman"/>
        <family val="1"/>
        <charset val="162"/>
      </rPr>
      <t xml:space="preserve"> Toplu iş sözleşmesi, iş sözleşmesinin yapılması, içeriği ve sona ermesine ilişkin hükümleri içerir. Toplu iş sözleşmesi, tarafların karşılıklı hak ve borçları ile sözleşmenin uygulanması ve denetimini ve uyuşmazlıkların çözümü için başvurulacak yolları düzenleyen hükümleri de içerebilir. Toplu iş sözleşmesi yazılı olarak yapılır.
</t>
    </r>
  </si>
  <si>
    <r>
      <t xml:space="preserve">Arabuluculuk: </t>
    </r>
    <r>
      <rPr>
        <sz val="11"/>
        <rFont val="Times New Roman"/>
        <family val="1"/>
        <charset val="162"/>
      </rPr>
      <t xml:space="preserve">Toplu görüşme için kararlaştırılan ilk toplantıya taraflardan biri gelmez veya geldiği hâlde görüşmeye başlamazsa, toplu görüşmeye başladıktan sonra toplantıya devam etmezse veya taraflar toplu görüşme süresi içerisinde anlaşamadıklarını bir tutanakla tespit ederlerse ya da toplu görüşme süresi anlaşma olmaksızın sona ererse, taraflardan biri uyuşmazlığı altı iş günü içinde görevli makama bildirir. Uyuşmazlık yazısını alan görevli makam altı iş günü içinde taraflardan en az birinin katılımı ile veya katılım olmazsa resen, resmî listede bir arabulucu görevlendirir. Tarafların resmî arabulucu listesindeki bir arabulucu ismi üzerinde anlaşma sağlamaları hâlinde, belirlenen kişi görevli makam tarafından o uyuşmazlıkta arabulucu olarak görevlendirilir. Arabulucu, tarafların anlaşmaya varması için her türlü çabayı harcar ve ilgililere önerilerde bulunur. Arabulucunun görevi kendisine yapılacak bildirimden itibaren on beş gün sürer. Bu süre tarafların anlaşması ile en çok altı iş günü uzatılabilir ve görevli makama bildirilir.
</t>
    </r>
  </si>
  <si>
    <r>
      <rPr>
        <b/>
        <sz val="11"/>
        <rFont val="Times New Roman"/>
        <family val="1"/>
        <charset val="162"/>
      </rPr>
      <t>Yüksek Hakem Kurulu:</t>
    </r>
    <r>
      <rPr>
        <sz val="11"/>
        <rFont val="Times New Roman"/>
        <family val="1"/>
        <charset val="162"/>
      </rPr>
      <t xml:space="preserve"> Grev oylaması sonucunda grev yapılmaması yönündeki kararın kesinleşmesinden itibaren altı iş günü içinde işçi sendikası; grev ve lokavtın yasak olduğu uyuşmazlıklarda 6356 sayılı Kanunun 50 nci maddenin beşinci fıkrasında belirtilen tutanağın tebliğinden ya da erteleme süresinin uyuşmazlıkla sonuçlanması hâlinde sürenin bitiminden itibaren taraflardan biri altı iş günü içinde Yüksek Hakem Kuruluna başvurabilir. Aksi takdirde işçi sendikasının yetkisi düşer. Yüksek Hakem Kurulu kararları kesindir ve toplu iş sözleşmesi hükmündedir. Yüksek Hakem Kurulu, uyuşmazlığı dosya üzerinde inceler. Gerekli görüldüğü durumlarda taraflar ve ilgililerden uyuşmazlıkla ilgili her türlü bilgi ve belgeyi isteyebilir. Taraflar ve diğer bütün ilgililer, Yüksek Hakem Kurulunun istediği bilgi ve belgeyi vermekle yükümlüdür. Yüksek Hakem Kurulu, görüşlerini öğrenmek istediği kişileri çağırıp dinler veya bunların görüşlerini yazı ile bildirmelerini ister.</t>
    </r>
  </si>
  <si>
    <r>
      <t xml:space="preserve">Grev: </t>
    </r>
    <r>
      <rPr>
        <sz val="11"/>
        <rFont val="Times New Roman"/>
        <family val="1"/>
        <charset val="162"/>
      </rPr>
      <t xml:space="preserve">İşçilerin, topluca çalışmamak suretiyle işyerinde faaliyeti durdurmak veya işin niteliğine göre önemli ölçüde aksatmak amacıyla, aralarında anlaşarak veya bir kuruluşun aynı amaçla topluca çalışmamaları için verdiği karara uyarak işi bırakmalarına grev denir. Toplu iş sözleşmesinin yapılması sırasında uyuşmazlık çıkması hâlinde, işçilerin ekonomik ve sosyal durumları ile çalışma şartlarını korumak veya geliştirmek amacıyla, bu Kanun hükümlerine uygun olarak yapılan greve kanuni grev denir. Kanuni grev için aranan şartlar gerçekleşmeden yapılan grev kanun dışıdır.
</t>
    </r>
  </si>
  <si>
    <r>
      <t xml:space="preserve">Lokavt: </t>
    </r>
    <r>
      <rPr>
        <sz val="11"/>
        <rFont val="Times New Roman"/>
        <family val="1"/>
        <charset val="162"/>
      </rPr>
      <t xml:space="preserve">İşyerinde faaliyetin tamamen durmasına neden olacak tarzda, işveren veya işveren vekili tarafından kendi kararıyla veya bir kuruluşun verdiği karara uyarak, işçilerin topluca işten uzaklaştırılmasına lokavt denir.Toplu iş sözleşmesinin yapılması sırasında uyuşmazlık çıkması ve işçi sendikası tarafından grev kararı alınması hâlinde bu Kanun hükümlerine uygun olarak yapılan lokavta kanuni lokavt denir. Kanuni lokavt için aranan şartlar gerçekleşmeden yapılan lokavt kanun dışıdır.
</t>
    </r>
    <r>
      <rPr>
        <b/>
        <sz val="11"/>
        <rFont val="Times New Roman"/>
        <family val="1"/>
        <charset val="162"/>
      </rPr>
      <t xml:space="preserve">
</t>
    </r>
  </si>
  <si>
    <r>
      <t>Grev ve Lokavt Kararları:</t>
    </r>
    <r>
      <rPr>
        <sz val="11"/>
        <rFont val="Times New Roman"/>
        <family val="1"/>
        <charset val="162"/>
      </rPr>
      <t xml:space="preserve"> Grev kararı, 50 nci maddenin beşinci fıkrasında belirtilen uyuşmazlık tutanağının tebliği tarihinden itibaren altmış gün içinde alınabilir ve bu süre içerisinde altı iş günü önceden karşı tarafa bildirilecek tarihte uygulamaya konulabilir. Bu süre içerisinde, grev kararının alınmaması veya uygulanacağı tarihin karşı tarafa bildirilmemesi hâlinde toplu iş sözleşmesi yapma yetkisi düşer. Uyuşmazlığın tarafı olan işveren sendikası veya sendika üyesi olmayan işveren, grev kararının kendisine tebliğinden itibaren altmış gün içinde lokavt kararı alabilir ve bu süre içerisinde altı iş günü önceden karşı tarafa bildirilecek tarihte uygulamaya koyabilir.
</t>
    </r>
  </si>
  <si>
    <r>
      <t>Greve Katılan İşçi Sayısı:</t>
    </r>
    <r>
      <rPr>
        <sz val="11"/>
        <rFont val="Times New Roman"/>
        <family val="1"/>
        <charset val="162"/>
      </rPr>
      <t xml:space="preserve">  Grev uygulamasına fiilen katılan işçi sayısını verir.</t>
    </r>
  </si>
  <si>
    <r>
      <t>Greve Katılan İşyeri Sayısı:</t>
    </r>
    <r>
      <rPr>
        <sz val="11"/>
        <rFont val="Times New Roman"/>
        <family val="1"/>
        <charset val="162"/>
      </rPr>
      <t xml:space="preserve"> Greve giden işyeri veya işletmeye bağlı tüm işyerlerinin sayısını verir.</t>
    </r>
  </si>
  <si>
    <r>
      <t>Grev Sayısı:</t>
    </r>
    <r>
      <rPr>
        <sz val="11"/>
        <rFont val="Times New Roman"/>
        <family val="1"/>
        <charset val="162"/>
      </rPr>
      <t xml:space="preserve"> Toplu iş sözleşmesi görüşmelerinde anlaşma sağlanamaması üzerine greve giden işyerlerinin sayısını verir.</t>
    </r>
  </si>
  <si>
    <r>
      <t>Grev Oylamasında Grevin Reddi:</t>
    </r>
    <r>
      <rPr>
        <sz val="11"/>
        <rFont val="Times New Roman"/>
        <family val="1"/>
        <charset val="162"/>
      </rPr>
      <t xml:space="preserve"> Grev kararının işyerinde ilan edildiği tarihte o işyerinde çalışan işçilerin en az dörtte birinin ilan tarihinden itibaren altı iş günü içinde işyerinin bağlı bulunduğu görevli makama yazılı başvurusu üzerine, görevli makamca talebin yapılmasından başlayarak altı iş günü içinde grev oylaması yapılır. Oylamaya ilişkin itirazlar, oylama gününden başlayarak üç iş günü içinde mahkemeye yapılır. İtiraz, mahkemece üç iş günü içinde kesin olarak karara bağlanır.</t>
    </r>
  </si>
  <si>
    <r>
      <t xml:space="preserve">Grev ve Lokavtın Başlaması: </t>
    </r>
    <r>
      <rPr>
        <sz val="11"/>
        <rFont val="Times New Roman"/>
        <family val="1"/>
        <charset val="162"/>
      </rPr>
      <t xml:space="preserve"> Grev ve lokavt  kararı,uyuşmazlık tutanağının tebliği tarihinden itibaren altmış gün içinde alınabilir ve bu süre içerisinde altı iş günü önceden karşı tarafa bildirilecek tarihte uygulamaya konulabilir. Bu süre içerisinde, grev ve lokavt kararının alınmaması veya uygulanacağı tarihin karşı tarafa bildirilmemesi hâlinde toplu iş sözleşmesi yapma yetkisi düşer. Grev ve lokavt kararları, kararı alan tarafça işyeri veya işyerlerinde derhâl ilan edilir.
</t>
    </r>
  </si>
  <si>
    <r>
      <t>Katılım Oranı:</t>
    </r>
    <r>
      <rPr>
        <sz val="11"/>
        <rFont val="Times New Roman"/>
        <family val="1"/>
        <charset val="162"/>
      </rPr>
      <t xml:space="preserve"> Greve katılan işçi sayısının toplam işçi sayısına olan oranıdır.</t>
    </r>
  </si>
  <si>
    <r>
      <t>Kaybolan İşgünü Sayısı:</t>
    </r>
    <r>
      <rPr>
        <sz val="11"/>
        <rFont val="Times New Roman"/>
        <family val="1"/>
        <charset val="162"/>
      </rPr>
      <t xml:space="preserve"> Greve katılan işçi sayısının işgünü sayısıyla çarpımı ile bulunur. Hesaplamada ulusal bayram ve genel tatil günleri ile hafta tatili günü (Kamu işyerlerinde cumartesi günleri de tatil olarak alınmaktadır) dışında kalan günler işgünü olarak kabul edilmektedir. </t>
    </r>
  </si>
  <si>
    <r>
      <t>Sendika:</t>
    </r>
    <r>
      <rPr>
        <sz val="11"/>
        <rFont val="Times New Roman"/>
        <family val="1"/>
        <charset val="162"/>
      </rPr>
      <t xml:space="preserve"> İşçilerin ve işverenlerin çalışma ilişkilerinde, ortak ekonomik sosyal hak ve menfaatlerini korumak ve geliştirmek için meydana getirdikleri tüzel kişiliğe sahip kuruluşlardır.</t>
    </r>
  </si>
  <si>
    <r>
      <t xml:space="preserve">Sınıflamalar: </t>
    </r>
    <r>
      <rPr>
        <sz val="12"/>
        <rFont val="Times New Roman"/>
        <family val="1"/>
        <charset val="162"/>
      </rPr>
      <t>Ekonomik faaliyet</t>
    </r>
  </si>
  <si>
    <r>
      <t xml:space="preserve">Classification: </t>
    </r>
    <r>
      <rPr>
        <i/>
        <sz val="12"/>
        <rFont val="Times New Roman"/>
        <family val="1"/>
        <charset val="162"/>
      </rPr>
      <t>Economic activities</t>
    </r>
  </si>
  <si>
    <r>
      <t xml:space="preserve">Ekonomik faaliyetler: </t>
    </r>
    <r>
      <rPr>
        <sz val="12"/>
        <color theme="1"/>
        <rFont val="Times New Roman"/>
        <family val="1"/>
        <charset val="162"/>
      </rPr>
      <t xml:space="preserve">NACE Rev. 2 </t>
    </r>
  </si>
  <si>
    <r>
      <t xml:space="preserve">Economic activities: </t>
    </r>
    <r>
      <rPr>
        <i/>
        <sz val="12"/>
        <color theme="1"/>
        <rFont val="Times New Roman"/>
        <family val="1"/>
        <charset val="162"/>
      </rPr>
      <t xml:space="preserve">NACE Rev. 2 </t>
    </r>
  </si>
  <si>
    <r>
      <t>Meslek sınıflamaları :</t>
    </r>
    <r>
      <rPr>
        <sz val="12"/>
        <rFont val="Times New Roman"/>
        <family val="1"/>
        <charset val="162"/>
      </rPr>
      <t xml:space="preserve"> ISCO 08</t>
    </r>
  </si>
  <si>
    <r>
      <t>Occupation classifications:</t>
    </r>
    <r>
      <rPr>
        <i/>
        <sz val="12"/>
        <rFont val="Times New Roman"/>
        <family val="1"/>
        <charset val="162"/>
      </rPr>
      <t xml:space="preserve"> ISCO 08 </t>
    </r>
  </si>
  <si>
    <r>
      <rPr>
        <b/>
        <i/>
        <sz val="12"/>
        <rFont val="Times New Roman"/>
        <family val="1"/>
        <charset val="162"/>
      </rPr>
      <t>Geographic level:</t>
    </r>
    <r>
      <rPr>
        <i/>
        <sz val="12"/>
        <rFont val="Times New Roman"/>
        <family val="1"/>
        <charset val="162"/>
      </rPr>
      <t xml:space="preserve"> Turkey Statistical Regional Units Classification (Nomenclature of Territorial Units for Statistics-NUTS )</t>
    </r>
  </si>
  <si>
    <r>
      <t>Time Coverage:</t>
    </r>
    <r>
      <rPr>
        <i/>
        <sz val="12"/>
        <color rgb="FF000000"/>
        <rFont val="Times New Roman"/>
        <family val="1"/>
        <charset val="162"/>
      </rPr>
      <t xml:space="preserve"> Annual, monthly.</t>
    </r>
  </si>
  <si>
    <t>Metaveri</t>
  </si>
  <si>
    <r>
      <rPr>
        <b/>
        <i/>
        <sz val="11"/>
        <color theme="1"/>
        <rFont val="Times New Roman"/>
        <family val="1"/>
        <charset val="162"/>
      </rPr>
      <t>Worker's Union Member :</t>
    </r>
    <r>
      <rPr>
        <i/>
        <sz val="11"/>
        <color theme="1"/>
        <rFont val="Times New Roman"/>
        <family val="1"/>
        <charset val="162"/>
      </rPr>
      <t xml:space="preserve"> The number of members of the
union on the date of signing the collective agreement.</t>
    </r>
  </si>
  <si>
    <t>Metainfo</t>
  </si>
  <si>
    <r>
      <t xml:space="preserve">Grev ve Lokavt Yasağı: </t>
    </r>
    <r>
      <rPr>
        <sz val="11"/>
        <rFont val="Times New Roman"/>
        <family val="1"/>
        <charset val="162"/>
      </rPr>
      <t xml:space="preserve">Can ve mal kurtarma işlerinde; cenaze işlerinde ve mezarlıklarda; şehir şebeke suyu, elektrik, doğal gaz, petrol üretimi, tasfiyesi ve dağıtımı ile nafta veya doğalgazdan başlayan petrokimya işlerinde; bankacılık hizmetlerinde; Millî Savunma Bakanlığı ile Jandarma Genel Komutanlığı ve Sahil Güvenlik Komutanlığınca doğrudan işletilen işyerlerinde; kamu kuruluşlarınca yürütülen itfaiye ve şehir içi toplu taşıma hizmetlerinde ve hastanelerde grev ve lokavt yapılamaz. Cumhurbaşkanı, genel hayatı önemli ölçüde etkileyen doğa olaylarının gerçekleştiği yerlerde bu durumun devamı süresince yürürlükte kalmak kaydıyla gerekli gördüğü işyerlerinde grev ve lokavtı yasaklayabilir. Yasağın kalkmasından itibaren altmış gün içinde altı iş günü önce karşı tarafa bildirilmek kaydıyla grev ve lokavt uygulamasına devam edilir.
</t>
    </r>
  </si>
  <si>
    <r>
      <t>Prohibition of Strikes and Lockouts:</t>
    </r>
    <r>
      <rPr>
        <i/>
        <sz val="11"/>
        <rFont val="Times New Roman"/>
        <family val="1"/>
        <charset val="162"/>
      </rPr>
      <t xml:space="preserve"> It shall not be lawful to call a strike or order a lock-out in the following works: Life or property-saving, funeral and mortuary, production, refining and distribution of city water, electricity, natural gas and petroleum as well as petrochemical works, production of which starts from naphtha or natural gas; banking services; in workplaces operated directly by Ministry of National Defence, General Command of Gendarmerie and Coast Guard Command, fire fighting and urban public transportation services carried out by public institutions and in hospitals. Where the life of the community is paralysed by natural disaster, President may prohibit strikes and lock-outs in the workplaces located in such areas as may be necessary, provided that it will be effective for as long as the situation continues. The strike and lock-out shall be implemented within sixty days after the prohibition is lifted, provided that the opposite party is informed six working days beforehand.</t>
    </r>
  </si>
  <si>
    <r>
      <t xml:space="preserve">Grev ve Lokavt Ertelemesi: </t>
    </r>
    <r>
      <rPr>
        <sz val="11"/>
        <rFont val="Times New Roman"/>
        <family val="1"/>
        <charset val="162"/>
      </rPr>
      <t xml:space="preserve">Genel sağlığı veya millî güvenliği bozucu nitelikte ise Cumhurbaşkanı bu uyuşmazlıkta grev ve lokavtı altmış gün süre ile erteleyebilir. Erteleme süresi, kararın yayımı tarihinde başlar. Erteleme kararının yürürlüğe girmesi üzerine, 60 ıncı maddenin yedinci fıkrasına göre belirlenen arabulucu, uyuşmazlığın çözümü için erteleme süresince her türlü çabayı gösterir. Erteleme süresi içerisinde taraflar aralarında anlaşarak uyuşmazlığı özel hakeme de götürebilir. Erteleme süresinin sonunda anlaşma sağlanamazsa, altı iş günü içinde taraflardan birinin başvurusu üzerine uyuşmazlık Yüksek Hakem Kurulunca çözülür.
</t>
    </r>
  </si>
  <si>
    <r>
      <t>Suspension of Strikes and Lockout:</t>
    </r>
    <r>
      <rPr>
        <i/>
        <sz val="11"/>
        <rFont val="Times New Roman"/>
        <family val="1"/>
        <charset val="162"/>
      </rPr>
      <t xml:space="preserve"> A lawful strike or lock-out that has been called, ordered or commenced may be suspended by President for 60 days with a decree if it is prejudicial to public health or national security. The suspension shall come into force on the date of publication of the decree. After a suspension decree has entered into force, a mediator designated according to seventh paragraph of Article 50 shall make every effort for the settlement of the dispute during the suspension period. During the suspension period, the parties may also agree to refer the dispute to a private arbitrator. If an agreement is not reached before the expiry date of the suspension period, the High Board of Arbitration settles the dispute upon the application of the either parties within six working days. </t>
    </r>
  </si>
  <si>
    <r>
      <t>Decision to Call a Strike and Lockout:</t>
    </r>
    <r>
      <rPr>
        <i/>
        <sz val="10"/>
        <rFont val="Times New Roman"/>
        <family val="1"/>
        <charset val="162"/>
      </rPr>
      <t xml:space="preserve"> A decision to call a strike may be taken in sixty days following the notification date of the report on the dispute referred to in the fifth paragraph of Article 50 and put into practice with in this period, and the date of the strike shall be communicated to the counter-party six working days beforehand. If a decision to call a strike is not taken or its implementation date is not communicated to the counter-party within the mentioned period, authority to conclude a collective labour agreement shall end. The employers' union, or the employer not member to any union, may take a lock-out decision within sixty working days of the date on which the decision to call a strike is communicated to him and shall put into practice within this period and the date of the lock-out shall be communicated to the other party six working days beforehand.</t>
    </r>
  </si>
  <si>
    <r>
      <t xml:space="preserve">Kamu / </t>
    </r>
    <r>
      <rPr>
        <i/>
        <sz val="12"/>
        <rFont val="Arial"/>
        <family val="2"/>
        <charset val="162"/>
      </rPr>
      <t>Public</t>
    </r>
  </si>
  <si>
    <r>
      <t xml:space="preserve">Özel / </t>
    </r>
    <r>
      <rPr>
        <i/>
        <sz val="12"/>
        <rFont val="Arial"/>
        <family val="2"/>
        <charset val="162"/>
      </rPr>
      <t>Private</t>
    </r>
  </si>
  <si>
    <r>
      <t>Toplam /</t>
    </r>
    <r>
      <rPr>
        <i/>
        <sz val="12"/>
        <rFont val="Arial"/>
        <family val="2"/>
        <charset val="162"/>
      </rPr>
      <t xml:space="preserve"> Total</t>
    </r>
  </si>
  <si>
    <r>
      <t xml:space="preserve">Yıl
</t>
    </r>
    <r>
      <rPr>
        <i/>
        <sz val="12"/>
        <rFont val="Arial"/>
        <family val="2"/>
        <charset val="162"/>
      </rPr>
      <t>Year</t>
    </r>
  </si>
  <si>
    <r>
      <t xml:space="preserve">Sektör
</t>
    </r>
    <r>
      <rPr>
        <i/>
        <sz val="12"/>
        <rFont val="Arial"/>
        <family val="2"/>
        <charset val="162"/>
      </rPr>
      <t>Sector</t>
    </r>
  </si>
  <si>
    <r>
      <t xml:space="preserve">İşyeri büyüklüğü
</t>
    </r>
    <r>
      <rPr>
        <i/>
        <sz val="12"/>
        <rFont val="Arial"/>
        <family val="2"/>
        <charset val="162"/>
      </rPr>
      <t xml:space="preserve"> Workplace size</t>
    </r>
  </si>
  <si>
    <r>
      <t xml:space="preserve"> 1-10
</t>
    </r>
    <r>
      <rPr>
        <b/>
        <sz val="11"/>
        <rFont val="Arial"/>
        <family val="2"/>
        <charset val="162"/>
      </rPr>
      <t xml:space="preserve">Kişi </t>
    </r>
    <r>
      <rPr>
        <i/>
        <sz val="11"/>
        <rFont val="Arial"/>
        <family val="2"/>
        <charset val="162"/>
      </rPr>
      <t xml:space="preserve">
Person</t>
    </r>
  </si>
  <si>
    <r>
      <t xml:space="preserve"> 11-25
</t>
    </r>
    <r>
      <rPr>
        <b/>
        <sz val="11"/>
        <rFont val="Arial"/>
        <family val="2"/>
        <charset val="162"/>
      </rPr>
      <t xml:space="preserve">Kişi </t>
    </r>
    <r>
      <rPr>
        <i/>
        <sz val="11"/>
        <rFont val="Arial"/>
        <family val="2"/>
        <charset val="162"/>
      </rPr>
      <t xml:space="preserve">
Person</t>
    </r>
  </si>
  <si>
    <r>
      <t xml:space="preserve">26-50
</t>
    </r>
    <r>
      <rPr>
        <b/>
        <sz val="11"/>
        <rFont val="Arial"/>
        <family val="2"/>
        <charset val="162"/>
      </rPr>
      <t xml:space="preserve">Kişi </t>
    </r>
    <r>
      <rPr>
        <i/>
        <sz val="11"/>
        <rFont val="Arial"/>
        <family val="2"/>
        <charset val="162"/>
      </rPr>
      <t xml:space="preserve">
Person</t>
    </r>
  </si>
  <si>
    <r>
      <t xml:space="preserve">51-100
</t>
    </r>
    <r>
      <rPr>
        <b/>
        <sz val="11"/>
        <rFont val="Arial"/>
        <family val="2"/>
        <charset val="162"/>
      </rPr>
      <t xml:space="preserve">Kişi </t>
    </r>
    <r>
      <rPr>
        <i/>
        <sz val="11"/>
        <rFont val="Arial"/>
        <family val="2"/>
        <charset val="162"/>
      </rPr>
      <t xml:space="preserve">
Person</t>
    </r>
  </si>
  <si>
    <r>
      <t xml:space="preserve">101-250
</t>
    </r>
    <r>
      <rPr>
        <b/>
        <sz val="11"/>
        <rFont val="Arial"/>
        <family val="2"/>
        <charset val="162"/>
      </rPr>
      <t xml:space="preserve">Kişi </t>
    </r>
    <r>
      <rPr>
        <sz val="11"/>
        <rFont val="Arial"/>
        <family val="2"/>
        <charset val="162"/>
      </rPr>
      <t xml:space="preserve">
</t>
    </r>
    <r>
      <rPr>
        <i/>
        <sz val="11"/>
        <rFont val="Arial"/>
        <family val="2"/>
        <charset val="162"/>
      </rPr>
      <t>Person</t>
    </r>
  </si>
  <si>
    <r>
      <t xml:space="preserve">251-500
</t>
    </r>
    <r>
      <rPr>
        <b/>
        <sz val="11"/>
        <rFont val="Arial"/>
        <family val="2"/>
        <charset val="162"/>
      </rPr>
      <t xml:space="preserve">Kişi </t>
    </r>
    <r>
      <rPr>
        <sz val="11"/>
        <rFont val="Arial"/>
        <family val="2"/>
        <charset val="162"/>
      </rPr>
      <t xml:space="preserve">
</t>
    </r>
    <r>
      <rPr>
        <i/>
        <sz val="11"/>
        <rFont val="Arial"/>
        <family val="2"/>
        <charset val="162"/>
      </rPr>
      <t>Person</t>
    </r>
  </si>
  <si>
    <r>
      <t xml:space="preserve">501-750
</t>
    </r>
    <r>
      <rPr>
        <b/>
        <sz val="11"/>
        <rFont val="Arial"/>
        <family val="2"/>
        <charset val="162"/>
      </rPr>
      <t xml:space="preserve">Kişi </t>
    </r>
    <r>
      <rPr>
        <sz val="11"/>
        <rFont val="Arial"/>
        <family val="2"/>
        <charset val="162"/>
      </rPr>
      <t xml:space="preserve">
</t>
    </r>
    <r>
      <rPr>
        <i/>
        <sz val="11"/>
        <rFont val="Arial"/>
        <family val="2"/>
        <charset val="162"/>
      </rPr>
      <t>Person</t>
    </r>
  </si>
  <si>
    <r>
      <t xml:space="preserve">751-999
</t>
    </r>
    <r>
      <rPr>
        <b/>
        <sz val="11"/>
        <rFont val="Arial"/>
        <family val="2"/>
        <charset val="162"/>
      </rPr>
      <t xml:space="preserve">Kişi </t>
    </r>
    <r>
      <rPr>
        <sz val="11"/>
        <rFont val="Arial"/>
        <family val="2"/>
        <charset val="162"/>
      </rPr>
      <t xml:space="preserve">
</t>
    </r>
    <r>
      <rPr>
        <i/>
        <sz val="11"/>
        <rFont val="Arial"/>
        <family val="2"/>
        <charset val="162"/>
      </rPr>
      <t>Person</t>
    </r>
  </si>
  <si>
    <r>
      <t xml:space="preserve">1000+
</t>
    </r>
    <r>
      <rPr>
        <b/>
        <sz val="11"/>
        <rFont val="Arial"/>
        <family val="2"/>
        <charset val="162"/>
      </rPr>
      <t xml:space="preserve">Kişi </t>
    </r>
    <r>
      <rPr>
        <sz val="11"/>
        <rFont val="Arial"/>
        <family val="2"/>
        <charset val="162"/>
      </rPr>
      <t xml:space="preserve">
</t>
    </r>
    <r>
      <rPr>
        <i/>
        <sz val="11"/>
        <rFont val="Arial"/>
        <family val="2"/>
        <charset val="162"/>
      </rPr>
      <t>Person</t>
    </r>
  </si>
  <si>
    <r>
      <rPr>
        <b/>
        <sz val="10"/>
        <rFont val="Arial"/>
        <family val="2"/>
        <charset val="162"/>
      </rPr>
      <t xml:space="preserve">(*) İl bilgisi bilinmemektedir. Grup toplu iş sözleşmesi, tarafların anlaşması üzerine bir işçi sendikası ile bir işveren sendikası arasında, birden çok üye işverene ait aynı işkolunda kurulu işyerleri ve işletmeleri kapsamak üzere yapılır. (6356/34) </t>
    </r>
    <r>
      <rPr>
        <sz val="10"/>
        <rFont val="Arial"/>
        <family val="2"/>
        <charset val="162"/>
      </rPr>
      <t xml:space="preserve">
</t>
    </r>
    <r>
      <rPr>
        <i/>
        <sz val="10"/>
        <rFont val="Arial"/>
        <family val="2"/>
        <charset val="162"/>
      </rPr>
      <t>(*)City information is not known. Group collective bargaining is held between a labor union and an employer's association,on agreement of the parties, in a way to cover the work places and establishments on the same industry which belong to more than one employer (6356/34).</t>
    </r>
  </si>
  <si>
    <t xml:space="preserve">Çalışma İlişkileri      </t>
  </si>
  <si>
    <t xml:space="preserve">Çalışma İlişkileri    </t>
  </si>
  <si>
    <r>
      <rPr>
        <b/>
        <sz val="11"/>
        <rFont val="Arial Tur"/>
        <charset val="162"/>
      </rPr>
      <t>Avcılık, Balıkçılık, Tarım ve Ormancılık</t>
    </r>
    <r>
      <rPr>
        <sz val="11"/>
        <rFont val="Arial Tur"/>
        <charset val="162"/>
      </rPr>
      <t xml:space="preserve">
</t>
    </r>
    <r>
      <rPr>
        <i/>
        <sz val="11"/>
        <rFont val="Arial TUR"/>
        <charset val="162"/>
      </rPr>
      <t>Hunting and fisheries, agriculture and forestry</t>
    </r>
  </si>
  <si>
    <r>
      <rPr>
        <b/>
        <sz val="11"/>
        <rFont val="Arial Tur"/>
        <charset val="162"/>
      </rPr>
      <t>Gıda Sanayii</t>
    </r>
    <r>
      <rPr>
        <sz val="11"/>
        <rFont val="Arial Tur"/>
        <charset val="162"/>
      </rPr>
      <t xml:space="preserve">
</t>
    </r>
    <r>
      <rPr>
        <i/>
        <sz val="11"/>
        <rFont val="Arial TUR"/>
        <charset val="162"/>
      </rPr>
      <t xml:space="preserve">Food industry </t>
    </r>
  </si>
  <si>
    <r>
      <rPr>
        <b/>
        <sz val="11"/>
        <rFont val="Arial Tur"/>
        <charset val="162"/>
      </rPr>
      <t>Madencilik ve Taş Ocakları</t>
    </r>
    <r>
      <rPr>
        <sz val="11"/>
        <rFont val="Arial Tur"/>
        <charset val="162"/>
      </rPr>
      <t xml:space="preserve">
</t>
    </r>
    <r>
      <rPr>
        <i/>
        <sz val="11"/>
        <rFont val="Arial TUR"/>
        <charset val="162"/>
      </rPr>
      <t>Mining and stone quarries</t>
    </r>
  </si>
  <si>
    <r>
      <rPr>
        <b/>
        <sz val="10"/>
        <rFont val="Arial Tur"/>
        <charset val="162"/>
      </rPr>
      <t xml:space="preserve">Gemi Yapımı ve Deniz Taşımacılığı, Ardiye ve Antrepoculuk / </t>
    </r>
    <r>
      <rPr>
        <i/>
        <sz val="10"/>
        <rFont val="Arial Tur"/>
        <charset val="162"/>
      </rPr>
      <t xml:space="preserve">Shipbuilding and maritime transportation,warehouse and storage </t>
    </r>
  </si>
  <si>
    <t>01.01.2019</t>
  </si>
  <si>
    <t>01.01.2020</t>
  </si>
  <si>
    <r>
      <t xml:space="preserve">Toplam
</t>
    </r>
    <r>
      <rPr>
        <b/>
        <sz val="11"/>
        <rFont val="Arial"/>
        <family val="2"/>
        <charset val="162"/>
      </rPr>
      <t>Total</t>
    </r>
  </si>
  <si>
    <t>01.01.2021</t>
  </si>
  <si>
    <t>01.07.2021- 31.12.2021</t>
  </si>
  <si>
    <r>
      <t xml:space="preserve">İstatistiklerin toplanması, işlenmesi ve dağıtımına ilişkin sorumluluk: </t>
    </r>
    <r>
      <rPr>
        <sz val="12"/>
        <color rgb="FF000000"/>
        <rFont val="Times New Roman"/>
        <family val="1"/>
        <charset val="162"/>
      </rPr>
      <t xml:space="preserve">Verilerin toplanması Çalışma Genel Müdürlüğü tarafından, işlenmesi Toplu İş Sözleşmesi Dairesi Başkanlığı ile  Sendikalar Dairesi Başkanlığı tarafından ve yayınlanması ise </t>
    </r>
    <r>
      <rPr>
        <sz val="12"/>
        <rFont val="Times New Roman"/>
        <family val="1"/>
        <charset val="162"/>
      </rPr>
      <t>Çalışma İstatikleri  Dairesi</t>
    </r>
    <r>
      <rPr>
        <sz val="12"/>
        <color rgb="FF000000"/>
        <rFont val="Times New Roman"/>
        <family val="1"/>
        <charset val="162"/>
      </rPr>
      <t xml:space="preserve"> tarafından gerçekleştirilmektedir.</t>
    </r>
  </si>
  <si>
    <r>
      <t xml:space="preserve">Responsibility for the collection, processing and distribution of statistics: </t>
    </r>
    <r>
      <rPr>
        <i/>
        <sz val="12"/>
        <color rgb="FF000000"/>
        <rFont val="Times New Roman"/>
        <family val="1"/>
        <charset val="162"/>
      </rPr>
      <t>Data is collected by the General Directorate of Labor, processed by the Department of Collective Bargaining,Department of Trade Unions, and published by the Department of  Labour Statistics.</t>
    </r>
  </si>
  <si>
    <t>(Turizm Eğlence ve Hizmet İşçileri Sendikası)</t>
  </si>
  <si>
    <t>TEHİS</t>
  </si>
  <si>
    <t>KATAŞSEN</t>
  </si>
  <si>
    <t>TUR-SEY İŞ</t>
  </si>
  <si>
    <t>LİDER ENERJİ İŞ</t>
  </si>
  <si>
    <t>(Dayanışma İşçi İstihdam Sendikası)</t>
  </si>
  <si>
    <t>(Meslek Edindirme Sendikası)</t>
  </si>
  <si>
    <t>MES-ED-SEN</t>
  </si>
  <si>
    <t>(Bağımsız Emek Sendikası)</t>
  </si>
  <si>
    <t>BAĞIMSIZ EMEK-SEN</t>
  </si>
  <si>
    <t>(Tüm İşçilerin Birlik Mücadele ve Dayanışma Sendikası)</t>
  </si>
  <si>
    <t>BİRLİK SENDİKASI</t>
  </si>
  <si>
    <t>(Mağaza ve Market İşçileri Sendikası)</t>
  </si>
  <si>
    <t>MAĞAZA-MARKET SEN</t>
  </si>
  <si>
    <t>(Deri Dokuma Konfeksiyon ve Tekstil İşçileri Sendikası)</t>
  </si>
  <si>
    <t>DETEKS-İŞ</t>
  </si>
  <si>
    <t>(Tarım Orman Avcılık ve Balıkçılık İşçileri Sendikası)</t>
  </si>
  <si>
    <t>LİDER TARIM ORMAN İŞ</t>
  </si>
  <si>
    <t>SAT-SEN</t>
  </si>
  <si>
    <t>TES</t>
  </si>
  <si>
    <t>(Taşımacılık Emekçileri Sendikası)</t>
  </si>
  <si>
    <t>BİR SAĞLIK-İŞ</t>
  </si>
  <si>
    <t>LİDER SAĞLIK İŞ</t>
  </si>
  <si>
    <t>(Lider Sağlık İş Sendikası)</t>
  </si>
  <si>
    <t>ANADOLU-İŞ</t>
  </si>
  <si>
    <t>YENİDEN MİSK</t>
  </si>
  <si>
    <t>TÜRK - İŞ</t>
  </si>
  <si>
    <t>HAK - İŞ</t>
  </si>
  <si>
    <t>AKSİYON İŞ</t>
  </si>
  <si>
    <t>BİRLİK-İŞ</t>
  </si>
  <si>
    <t>ÜLKEM - İŞ</t>
  </si>
  <si>
    <t>ANADOLU - İŞ</t>
  </si>
  <si>
    <t>Bağımsız</t>
  </si>
  <si>
    <t>ÜYE BİLDİREN SENDİKA SAYISI</t>
  </si>
  <si>
    <t>ÜYE İŞÇİ SAYISI</t>
  </si>
  <si>
    <t xml:space="preserve">TRADES UNIONS NOTIFIED MEMBER </t>
  </si>
  <si>
    <t xml:space="preserve">  MEMBER WORKERS</t>
  </si>
  <si>
    <t>OCAK 2013 JANUARY</t>
  </si>
  <si>
    <t xml:space="preserve">TEMMUZ  2013  JULY  </t>
  </si>
  <si>
    <t>OCAK 2014 JANUARY</t>
  </si>
  <si>
    <t xml:space="preserve">TEMMUZ  2014  JULY  </t>
  </si>
  <si>
    <t>OCAK 2015 JANUARY</t>
  </si>
  <si>
    <t xml:space="preserve">TEMMUZ  2015  JULY  </t>
  </si>
  <si>
    <t>OCAK 2016 JANUARY</t>
  </si>
  <si>
    <t xml:space="preserve">TEMMUZ  2016  JULY  </t>
  </si>
  <si>
    <t>OCAK 2017 JANUARY</t>
  </si>
  <si>
    <t xml:space="preserve">TEMMUZ  2017  JULY  </t>
  </si>
  <si>
    <t>OCAK 2018 JANUARY</t>
  </si>
  <si>
    <t xml:space="preserve">TEMMUZ  2018  JULY  </t>
  </si>
  <si>
    <t>OCAK 2019 JANUARY</t>
  </si>
  <si>
    <t xml:space="preserve">TEMMUZ  2019  JULY  </t>
  </si>
  <si>
    <t>OCAK 2020 JANUARY</t>
  </si>
  <si>
    <t xml:space="preserve">TEMMUZ  2020  JULY  </t>
  </si>
  <si>
    <t>OCAK 2021 JANUARY</t>
  </si>
  <si>
    <t xml:space="preserve">TEMMUZ  2021  JULY  </t>
  </si>
  <si>
    <t>01.01.2021-30.06.2021</t>
  </si>
  <si>
    <r>
      <t xml:space="preserve">51.1 - Grev ve lokavt yasağı
</t>
    </r>
    <r>
      <rPr>
        <i/>
        <sz val="11"/>
        <rFont val="Arial"/>
        <family val="2"/>
        <charset val="162"/>
      </rPr>
      <t xml:space="preserve">Prohibition of strike and lockout            </t>
    </r>
    <r>
      <rPr>
        <b/>
        <sz val="11"/>
        <rFont val="Arial"/>
        <family val="2"/>
        <charset val="162"/>
      </rPr>
      <t xml:space="preserve">                                                                                                                                                                                                                                                                                     -Grev oylamasında grevin reddi                                                                                                                                                    
</t>
    </r>
    <r>
      <rPr>
        <i/>
        <sz val="11"/>
        <rFont val="Arial"/>
        <family val="2"/>
        <charset val="162"/>
      </rPr>
      <t xml:space="preserve">Rejection of strike in strike ballot </t>
    </r>
    <r>
      <rPr>
        <b/>
        <sz val="11"/>
        <rFont val="Arial"/>
        <family val="2"/>
        <charset val="162"/>
      </rPr>
      <t xml:space="preserve">
-Grev ve lokavt ertelemesi
</t>
    </r>
    <r>
      <rPr>
        <i/>
        <sz val="11"/>
        <rFont val="Arial"/>
        <family val="2"/>
        <charset val="162"/>
      </rPr>
      <t xml:space="preserve">Suspension of strike and lockout </t>
    </r>
  </si>
  <si>
    <r>
      <t xml:space="preserve">52 - Özel hakem olarak
</t>
    </r>
    <r>
      <rPr>
        <i/>
        <sz val="11"/>
        <rFont val="Arial"/>
        <family val="2"/>
        <charset val="162"/>
      </rPr>
      <t>Private  arbitrator</t>
    </r>
  </si>
  <si>
    <t>(Kamu ve Özel Sağlık Sosyal Hizmetleri İşçileri Sendikası)</t>
  </si>
  <si>
    <t>BİRLEŞİK GÜVENLİK-SEN</t>
  </si>
  <si>
    <r>
      <rPr>
        <b/>
        <sz val="11"/>
        <rFont val="Arial Tur"/>
        <charset val="162"/>
      </rPr>
      <t>Petrol, Kimya, Lastik, Plastik ve İlaç</t>
    </r>
    <r>
      <rPr>
        <sz val="11"/>
        <rFont val="Arial Tur"/>
        <charset val="162"/>
      </rPr>
      <t xml:space="preserve">
</t>
    </r>
    <r>
      <rPr>
        <i/>
        <sz val="11"/>
        <rFont val="Arial TUR"/>
        <charset val="162"/>
      </rPr>
      <t>Petroleum, chemicals, rubber, plastics and medicine</t>
    </r>
  </si>
  <si>
    <r>
      <rPr>
        <b/>
        <sz val="11"/>
        <rFont val="Arial Tur"/>
        <charset val="162"/>
      </rPr>
      <t>Dokuma, Hazır Giyim ve Deri</t>
    </r>
    <r>
      <rPr>
        <sz val="11"/>
        <rFont val="Arial Tur"/>
        <charset val="162"/>
      </rPr>
      <t xml:space="preserve">
</t>
    </r>
    <r>
      <rPr>
        <i/>
        <sz val="11"/>
        <rFont val="Arial TUR"/>
        <charset val="162"/>
      </rPr>
      <t>Textile, ready-made clothing and leather</t>
    </r>
  </si>
  <si>
    <r>
      <rPr>
        <b/>
        <sz val="11"/>
        <rFont val="Arial Tur"/>
        <charset val="162"/>
      </rPr>
      <t>Ağaç ve Kağıt</t>
    </r>
    <r>
      <rPr>
        <sz val="11"/>
        <rFont val="Arial Tur"/>
        <charset val="162"/>
      </rPr>
      <t xml:space="preserve">
</t>
    </r>
    <r>
      <rPr>
        <i/>
        <sz val="11"/>
        <rFont val="Arial TUR"/>
        <charset val="162"/>
      </rPr>
      <t>Wood and paper</t>
    </r>
  </si>
  <si>
    <r>
      <rPr>
        <b/>
        <sz val="11"/>
        <rFont val="Arial Tur"/>
        <charset val="162"/>
      </rPr>
      <t>İletişim</t>
    </r>
    <r>
      <rPr>
        <sz val="11"/>
        <rFont val="Arial Tur"/>
        <charset val="162"/>
      </rPr>
      <t xml:space="preserve">
</t>
    </r>
    <r>
      <rPr>
        <i/>
        <sz val="11"/>
        <rFont val="Arial TUR"/>
        <charset val="162"/>
      </rPr>
      <t>Communication</t>
    </r>
  </si>
  <si>
    <r>
      <rPr>
        <b/>
        <sz val="11"/>
        <rFont val="Arial Tur"/>
        <charset val="162"/>
      </rPr>
      <t>Basın, Yayın ve Gazetecilik</t>
    </r>
    <r>
      <rPr>
        <sz val="11"/>
        <rFont val="Arial Tur"/>
        <charset val="162"/>
      </rPr>
      <t xml:space="preserve">
</t>
    </r>
    <r>
      <rPr>
        <i/>
        <sz val="11"/>
        <rFont val="Arial TUR"/>
        <charset val="162"/>
      </rPr>
      <t>Printed and published materials and journalism</t>
    </r>
  </si>
  <si>
    <r>
      <rPr>
        <b/>
        <sz val="11"/>
        <rFont val="Arial Tur"/>
        <charset val="162"/>
      </rPr>
      <t>Banka, Finans ve Sigorta</t>
    </r>
    <r>
      <rPr>
        <sz val="11"/>
        <rFont val="Arial Tur"/>
        <charset val="162"/>
      </rPr>
      <t xml:space="preserve">
</t>
    </r>
    <r>
      <rPr>
        <i/>
        <sz val="11"/>
        <rFont val="Arial TUR"/>
        <charset val="162"/>
      </rPr>
      <t>Banking, finance and insurance</t>
    </r>
  </si>
  <si>
    <r>
      <rPr>
        <b/>
        <sz val="11"/>
        <rFont val="Arial Tur"/>
        <charset val="162"/>
      </rPr>
      <t>Ticaret, Büro, Eğitim ve Güzel Sanatlar</t>
    </r>
    <r>
      <rPr>
        <sz val="11"/>
        <rFont val="Arial Tur"/>
        <charset val="162"/>
      </rPr>
      <t xml:space="preserve">
</t>
    </r>
    <r>
      <rPr>
        <i/>
        <sz val="11"/>
        <rFont val="Arial TUR"/>
        <charset val="162"/>
      </rPr>
      <t>Commerce, office, education and fine arts</t>
    </r>
  </si>
  <si>
    <r>
      <rPr>
        <b/>
        <sz val="11"/>
        <rFont val="Arial Tur"/>
        <charset val="162"/>
      </rPr>
      <t>Çimento, Toprak ve Cam</t>
    </r>
    <r>
      <rPr>
        <sz val="11"/>
        <rFont val="Arial Tur"/>
        <charset val="162"/>
      </rPr>
      <t xml:space="preserve">
</t>
    </r>
    <r>
      <rPr>
        <i/>
        <sz val="11"/>
        <rFont val="Arial TUR"/>
        <charset val="162"/>
      </rPr>
      <t>Cement, clay and glass</t>
    </r>
  </si>
  <si>
    <r>
      <rPr>
        <b/>
        <sz val="11"/>
        <rFont val="Arial Tur"/>
        <charset val="162"/>
      </rPr>
      <t>Metal</t>
    </r>
    <r>
      <rPr>
        <sz val="11"/>
        <rFont val="Arial Tur"/>
        <charset val="162"/>
      </rPr>
      <t xml:space="preserve">
</t>
    </r>
    <r>
      <rPr>
        <i/>
        <sz val="11"/>
        <rFont val="Arial TUR"/>
        <charset val="162"/>
      </rPr>
      <t>Metal</t>
    </r>
  </si>
  <si>
    <r>
      <rPr>
        <b/>
        <sz val="11"/>
        <rFont val="Arial Tur"/>
        <charset val="162"/>
      </rPr>
      <t>İnşaat</t>
    </r>
    <r>
      <rPr>
        <sz val="11"/>
        <rFont val="Arial Tur"/>
        <charset val="162"/>
      </rPr>
      <t xml:space="preserve">
</t>
    </r>
    <r>
      <rPr>
        <i/>
        <sz val="11"/>
        <rFont val="Arial TUR"/>
        <charset val="162"/>
      </rPr>
      <t>Construction</t>
    </r>
  </si>
  <si>
    <r>
      <rPr>
        <b/>
        <sz val="11"/>
        <rFont val="Arial Tur"/>
        <charset val="162"/>
      </rPr>
      <t>Enerji</t>
    </r>
    <r>
      <rPr>
        <sz val="11"/>
        <rFont val="Arial Tur"/>
        <charset val="162"/>
      </rPr>
      <t xml:space="preserve">
</t>
    </r>
    <r>
      <rPr>
        <i/>
        <sz val="11"/>
        <rFont val="Arial TUR"/>
        <charset val="162"/>
      </rPr>
      <t>Energy</t>
    </r>
  </si>
  <si>
    <r>
      <rPr>
        <b/>
        <sz val="11"/>
        <rFont val="Arial Tur"/>
        <charset val="162"/>
      </rPr>
      <t>Taşımacılık</t>
    </r>
    <r>
      <rPr>
        <sz val="11"/>
        <rFont val="Arial Tur"/>
        <charset val="162"/>
      </rPr>
      <t xml:space="preserve">
</t>
    </r>
    <r>
      <rPr>
        <i/>
        <sz val="11"/>
        <rFont val="Arial TUR"/>
        <charset val="162"/>
      </rPr>
      <t>Transport</t>
    </r>
  </si>
  <si>
    <r>
      <rPr>
        <b/>
        <sz val="11"/>
        <rFont val="Arial Tur"/>
        <charset val="162"/>
      </rPr>
      <t>Gemi Yapımı ve Deniz Taşımacılığı, Ardiye ve Antrepoculuk</t>
    </r>
    <r>
      <rPr>
        <sz val="11"/>
        <rFont val="Arial Tur"/>
        <charset val="162"/>
      </rPr>
      <t xml:space="preserve">
</t>
    </r>
    <r>
      <rPr>
        <i/>
        <sz val="11"/>
        <rFont val="Arial TUR"/>
        <charset val="162"/>
      </rPr>
      <t xml:space="preserve">Shipbuilding and maritime transportation,  warehouse and storage </t>
    </r>
  </si>
  <si>
    <r>
      <rPr>
        <b/>
        <sz val="11"/>
        <rFont val="Arial Tur"/>
        <charset val="162"/>
      </rPr>
      <t>Sağlık ve Sosyal Hizmetler</t>
    </r>
    <r>
      <rPr>
        <sz val="11"/>
        <rFont val="Arial Tur"/>
        <charset val="162"/>
      </rPr>
      <t xml:space="preserve">
</t>
    </r>
    <r>
      <rPr>
        <i/>
        <sz val="11"/>
        <rFont val="Arial TUR"/>
        <charset val="162"/>
      </rPr>
      <t>Health and social services</t>
    </r>
  </si>
  <si>
    <r>
      <rPr>
        <b/>
        <sz val="11"/>
        <rFont val="Arial Tur"/>
        <charset val="162"/>
      </rPr>
      <t>Konaklama ve Eğlence İşleri</t>
    </r>
    <r>
      <rPr>
        <sz val="11"/>
        <rFont val="Arial Tur"/>
        <charset val="162"/>
      </rPr>
      <t xml:space="preserve">
</t>
    </r>
    <r>
      <rPr>
        <i/>
        <sz val="11"/>
        <rFont val="Arial TUR"/>
        <charset val="162"/>
      </rPr>
      <t>Accommodation and entertainment</t>
    </r>
  </si>
  <si>
    <r>
      <rPr>
        <b/>
        <sz val="11"/>
        <rFont val="Arial Tur"/>
        <charset val="162"/>
      </rPr>
      <t>Savunma ve Güvenlik</t>
    </r>
    <r>
      <rPr>
        <sz val="11"/>
        <rFont val="Arial Tur"/>
        <charset val="162"/>
      </rPr>
      <t xml:space="preserve">
</t>
    </r>
    <r>
      <rPr>
        <i/>
        <sz val="11"/>
        <rFont val="Arial TUR"/>
        <charset val="162"/>
      </rPr>
      <t xml:space="preserve">Defence and security </t>
    </r>
  </si>
  <si>
    <r>
      <rPr>
        <b/>
        <sz val="11"/>
        <rFont val="Arial Tur"/>
        <charset val="162"/>
      </rPr>
      <t>Genel İşler</t>
    </r>
    <r>
      <rPr>
        <sz val="11"/>
        <rFont val="Arial Tur"/>
        <charset val="162"/>
      </rPr>
      <t xml:space="preserve">
</t>
    </r>
    <r>
      <rPr>
        <i/>
        <sz val="11"/>
        <rFont val="Arial TUR"/>
        <charset val="162"/>
      </rPr>
      <t>General affairs</t>
    </r>
  </si>
  <si>
    <t>ÖZ ORMAN-İŞ SENDİKASI</t>
  </si>
  <si>
    <t>ÖZTÜM TEKSTİL İŞ SENDİKASI</t>
  </si>
  <si>
    <t>DAYANIŞMA İŞÇİ İSTİHDAM SENDİKASI</t>
  </si>
  <si>
    <t>BAĞIMSIZ GÜVENLİK SEN</t>
  </si>
  <si>
    <t>TBS</t>
  </si>
  <si>
    <t>(Tüm Belediye ve Genel Hizmetler İşçileri Sendikası)</t>
  </si>
  <si>
    <r>
      <t xml:space="preserve">YAYIM  DÖNEMİ   </t>
    </r>
    <r>
      <rPr>
        <i/>
        <sz val="14"/>
        <rFont val="Arial"/>
        <family val="2"/>
        <charset val="162"/>
      </rPr>
      <t>PUBLICATION                                       PERIOD</t>
    </r>
  </si>
  <si>
    <r>
      <t xml:space="preserve">TOPLAM   </t>
    </r>
    <r>
      <rPr>
        <i/>
        <sz val="14"/>
        <rFont val="Arial"/>
        <family val="2"/>
        <charset val="162"/>
      </rPr>
      <t>TOTAL</t>
    </r>
  </si>
  <si>
    <t>(*)</t>
  </si>
  <si>
    <r>
      <rPr>
        <b/>
        <sz val="12"/>
        <rFont val="Arial"/>
        <family val="2"/>
        <charset val="162"/>
      </rPr>
      <t>Grafik 1.1 Yıllık ortalama kıdem tazminatı tavanı değişim oranı (%)</t>
    </r>
    <r>
      <rPr>
        <sz val="12"/>
        <rFont val="Arial"/>
        <family val="2"/>
        <charset val="162"/>
      </rPr>
      <t xml:space="preserve">
</t>
    </r>
    <r>
      <rPr>
        <i/>
        <sz val="12"/>
        <rFont val="Arial"/>
        <family val="2"/>
        <charset val="162"/>
      </rPr>
      <t>Graph 1.1 The average annual change of severance pay ceiling</t>
    </r>
  </si>
  <si>
    <r>
      <rPr>
        <b/>
        <sz val="9"/>
        <rFont val="Arial"/>
        <family val="2"/>
      </rPr>
      <t xml:space="preserve">(**) 6356 sayılı Kanunun 3'üncü maddesine göre; birden fazla işkolunda faaliyet gösterebilen 5 Kamu işveren sendikası (TÜHİS, MİKSEN, MİS, YERELSEN ve SODEMSEN) sadece toplama  ilave edilmiştir. </t>
    </r>
    <r>
      <rPr>
        <sz val="9"/>
        <rFont val="Arial"/>
        <family val="2"/>
        <charset val="162"/>
      </rPr>
      <t xml:space="preserve">
</t>
    </r>
    <r>
      <rPr>
        <i/>
        <sz val="9"/>
        <rFont val="Arial"/>
        <family val="2"/>
        <charset val="162"/>
      </rPr>
      <t>Five public employers' associations (TÜHİS,MİKSEN, MİS, YERELSEN and SODEMSEN) which may operate in more than one economic activity under article 3 of Act No. 6356, respecting trades unions are shown only in total.</t>
    </r>
  </si>
  <si>
    <r>
      <t xml:space="preserve">Yayım Dönemi
</t>
    </r>
    <r>
      <rPr>
        <i/>
        <sz val="10"/>
        <rFont val="Arial"/>
        <family val="2"/>
        <charset val="162"/>
      </rPr>
      <t>Publication Period</t>
    </r>
  </si>
  <si>
    <t>1.21 Konfederasyonlara bağlı sendika ve üye sayıları</t>
  </si>
  <si>
    <r>
      <rPr>
        <b/>
        <sz val="10"/>
        <rFont val="Arial"/>
        <family val="2"/>
        <charset val="162"/>
      </rPr>
      <t>Not: 6356 Sayılı Sendikalar ve Toplu İş Sözleşmesi Kanununun Geçici 1. Maddesine göre yönetim kurulu kararı ile faaliyet gösterecekleri işkolunu Bakanlığa bildirmeyen sendikalara istatistikte yer verilmemiştir.</t>
    </r>
    <r>
      <rPr>
        <sz val="10"/>
        <rFont val="Arial"/>
        <family val="2"/>
        <charset val="162"/>
      </rPr>
      <t xml:space="preserve">
</t>
    </r>
    <r>
      <rPr>
        <i/>
        <sz val="10"/>
        <rFont val="Arial"/>
        <family val="2"/>
        <charset val="162"/>
      </rPr>
      <t>Note: Trade Unions which do not inform Ministry about their branch of activity in which they will function determined by the executive board according to Provisional Article 1 of Law on Trade Unions and Collective Labour Agreements are not included to the statistics.</t>
    </r>
    <r>
      <rPr>
        <sz val="10"/>
        <color theme="1"/>
        <rFont val="Arial"/>
        <family val="2"/>
        <charset val="162"/>
      </rPr>
      <t xml:space="preserve">
</t>
    </r>
    <r>
      <rPr>
        <sz val="10"/>
        <rFont val="Arial"/>
        <family val="2"/>
        <charset val="162"/>
      </rPr>
      <t xml:space="preserve">
</t>
    </r>
  </si>
  <si>
    <t>( Tarım, Orman  Avcılık ve Balıkçılık İşçileri Sendikası)</t>
  </si>
  <si>
    <t>TÜM EMEK -İŞ</t>
  </si>
  <si>
    <t>TÜM GIDA-İŞ SENDİKASI</t>
  </si>
  <si>
    <t>BAĞIMSIZ ÖZGÜR GIDA İŞ</t>
  </si>
  <si>
    <r>
      <t xml:space="preserve">Madencilik ve Taş Ocakları
</t>
    </r>
    <r>
      <rPr>
        <i/>
        <sz val="11"/>
        <color indexed="8"/>
        <rFont val="Arial"/>
        <family val="2"/>
        <charset val="162"/>
      </rPr>
      <t>Mining and stone quarries</t>
    </r>
  </si>
  <si>
    <t>TÜM- PETROL-İŞ SENDİKASI</t>
  </si>
  <si>
    <t>(Tüm Petrol, Kimya, Lastik, Plastik ve İlaç İşçileri Sendikası)</t>
  </si>
  <si>
    <t>BADİS</t>
  </si>
  <si>
    <t>(Bağımsız Direnişçi İşçiler Sendikası)</t>
  </si>
  <si>
    <t xml:space="preserve">DETEKS-İŞ </t>
  </si>
  <si>
    <t>TÜM AĞAÇ-İŞ SENDİKASI</t>
  </si>
  <si>
    <t>(İletişim İşçileri Sendikası)</t>
  </si>
  <si>
    <t>(Öz Haber İletişim İşçileri Sendikası)</t>
  </si>
  <si>
    <t>POSTA-İŞ</t>
  </si>
  <si>
    <t>(Posta, Haberleşme, İletişim, Çağrı Merkezi İşçileri Sendikası)</t>
  </si>
  <si>
    <t>LİDER MEDYA-SEN</t>
  </si>
  <si>
    <t>(Basın, Yayın, Gazetecilik, Kağıt, Baskı ve Ambalaj İşçileri Sendikası)</t>
  </si>
  <si>
    <t>(Ticaret Kooperatif, Eğitim, Büro ve Güzel Sanatlar İşçileri Sendikası)</t>
  </si>
  <si>
    <t xml:space="preserve">SAT-SEN </t>
  </si>
  <si>
    <t>(Satış ve Pazarlama Çalışanları Sendikası)</t>
  </si>
  <si>
    <t>(Özel Sektör Öğretmenleri Sendikası)</t>
  </si>
  <si>
    <t>TMGD-SEN</t>
  </si>
  <si>
    <t>(Tehlikelli Madde Güvenlik Danışmanları Sendikası)</t>
  </si>
  <si>
    <t xml:space="preserve">ÖNCÜ BÜRO-İŞ </t>
  </si>
  <si>
    <t>(Demokratik ve Katılımcı Büro İşçileri Sendikası)</t>
  </si>
  <si>
    <t>(İzmir Toprak Beton Çimento ve Seramik İşçileri Sendikası)</t>
  </si>
  <si>
    <t>TÜRK METAL SENDİKASI</t>
  </si>
  <si>
    <t>TEK METAL-İŞ SENDİKASI</t>
  </si>
  <si>
    <t>HÜR METAL-İŞ SENDİKASI</t>
  </si>
  <si>
    <t xml:space="preserve">MES-ED-SEN </t>
  </si>
  <si>
    <t>ÖZ TAŞIMA İŞ SENDİKASI</t>
  </si>
  <si>
    <t xml:space="preserve">TÜM TAŞIMA-İŞ </t>
  </si>
  <si>
    <t>(Hava Demiryolu Kara Taşımacılığı ve Kargo Kurye İşçileri Sendikası</t>
  </si>
  <si>
    <t>(Yeni Tüm Turizm Seyahat İşçileri Sendikası)</t>
  </si>
  <si>
    <t>TÜRKİYE SAĞLIK-İŞ</t>
  </si>
  <si>
    <t>Kamu ve Özel Sağlık Sosyal Hizmetleri İşçileri Sendikası)</t>
  </si>
  <si>
    <t>TURÇASEN</t>
  </si>
  <si>
    <t>(Turizm Eğlence Konaklama ve Dinlenme Yerleri İşçileri Sendikası)</t>
  </si>
  <si>
    <t xml:space="preserve">ÖZ TURİZM SEN </t>
  </si>
  <si>
    <t>GİS</t>
  </si>
  <si>
    <t>(Gökay Turizm Çalışanları Sendikası)</t>
  </si>
  <si>
    <t>RESTO-İŞ SEN</t>
  </si>
  <si>
    <t>(Restoran ve Otel İşçileri Sendikası)</t>
  </si>
  <si>
    <t>(Özel Güvenlik İşçileri Koruma Emekçi Sendikası)</t>
  </si>
  <si>
    <t>ÖZ HİZMET İŞ SENDİKASI</t>
  </si>
  <si>
    <t>(Ege Giyim Sektörü, Gıda Sektörü, Turizm Gösteri Grupları, Animatörler, Düğün Organizasyon Sektöründe Çalışanları Genel İş Sendikası)</t>
  </si>
  <si>
    <t>GEN-SES-İZ</t>
  </si>
  <si>
    <t>ÖZ BELEDİYE İŞ</t>
  </si>
  <si>
    <t>TÜM EMEK-İŞ</t>
  </si>
  <si>
    <t>TEKGIDA-İŞ</t>
  </si>
  <si>
    <t>(Bağımsız Özgür Gıda Sanayi İşçileri Sendikası)</t>
  </si>
  <si>
    <t>( Maden İşçileri Sendikası)</t>
  </si>
  <si>
    <t>TÜM PETROL-İŞ SENDİKASI</t>
  </si>
  <si>
    <t>(Tüm Petrol, Kimya, Lastik, Plastik ve İlaç İşçileri  Sendikası)</t>
  </si>
  <si>
    <t>(Trikotaj, Örme, Boyama, Giyecek ve İplik Sanayi İşçileri Sendikası)</t>
  </si>
  <si>
    <t>BİRTEK-SEN</t>
  </si>
  <si>
    <t>(Birleşik Tekstil Dokuma ve Deri İşçileri Sendikası)</t>
  </si>
  <si>
    <t>(Türkiye Ağaç ve Kağıt Sanayi İşçileri Sendikası)</t>
  </si>
  <si>
    <t>(Ağaç,Sunta  Mobilya ve Kağıt Sanayi İşçileri Sendikası)</t>
  </si>
  <si>
    <t>(Yapım, Ağaç, Prefabrik Sanayi İşçileri Sendikası)</t>
  </si>
  <si>
    <t>( Tüm Kağıt ve Selüloz Sanayii İşçileri Sendikası)</t>
  </si>
  <si>
    <t>(Tüm Ağaç, Sunta, Mobilya ve Kağıt Sanayi İşçileri Sendikası)</t>
  </si>
  <si>
    <t>(Türkiye Telekomünikasyon, Posta, Telgraf, Telefon, Gsm, İnternet,İletişim, Bilişim, Çağrı Merkezi İşçileri ve Hizmetlileri Sendikası)</t>
  </si>
  <si>
    <t>(İletişim, Haberleşme, Posta ve Çağrı Merkezi İşçileri Sendikası)</t>
  </si>
  <si>
    <t>(Basın, Yayın,Gazetecilik, Kağıt, Baskı ve Ambalaj İşçileri Sendikası</t>
  </si>
  <si>
    <t>(Türkiye Kooperatif, Ticaret, Eğitim ve Büro İşçileri Sendikası)</t>
  </si>
  <si>
    <t>ÖZ BÜRO İŞ SENDİKASI</t>
  </si>
  <si>
    <t>Sinema, Reklam, Dizi ve Tv Programı Çalışanları Sendikası)</t>
  </si>
  <si>
    <t>(Ticaret, Kooperatif, Eğitim, Büro ve Güzel Sanatlar İşçileri Sendikası)</t>
  </si>
  <si>
    <t>Satış ve Pazarlama Çalışanları Sendikası)</t>
  </si>
  <si>
    <t>ÖĞRETMEN SENDİKASI</t>
  </si>
  <si>
    <t>TMGD -SEN</t>
  </si>
  <si>
    <t>(Tehlikeli Madde Güvenlik Danışmanları Sendikası)</t>
  </si>
  <si>
    <t>ÖNCÜ BÜRO-İŞ</t>
  </si>
  <si>
    <t>(Türkiye Porselen, Çimento, Cam, Tuğla ve Toprak Sanayi İşçileri Sendikası)</t>
  </si>
  <si>
    <t>(Tüm Seramik, Çimento, Toprak ve Cam Sanayi İşçileri Sendikası)</t>
  </si>
  <si>
    <t>(Devrimci Yapı, İnşaat ve Yol İşçileri Sendikası)</t>
  </si>
  <si>
    <t>(Tüm Enerji Su,Gaz ve Baraj İşçileri Sendikası)</t>
  </si>
  <si>
    <t>ES İŞ</t>
  </si>
  <si>
    <t>(Elektrik, Enerji Su Gaz ve Baraj İşçileri Sendikası)</t>
  </si>
  <si>
    <t>(Türkiye Devrimci Kara, Hava, Demiryolu İşçileri Sendikası)</t>
  </si>
  <si>
    <t>(Yeni Tüm Turizm Seyehat İşçileri Sendikası)</t>
  </si>
  <si>
    <t>(Karayolu Taşımacılık ve Emekçileri Sendikası)</t>
  </si>
  <si>
    <t>TÜRKİYE DOK, GEMİ-İŞ</t>
  </si>
  <si>
    <t xml:space="preserve">(Gemi Yapım ve Deniz Taşımacılığı, Ardiye ve Antrepoculuk İşçileri Sendikası) </t>
  </si>
  <si>
    <t>(Depo, Liman, Tersane ve Deniz İşçileri Sendikası)</t>
  </si>
  <si>
    <t>(Öz Sağlık ve Sosyal Hizmet İşçileri Sendikası)</t>
  </si>
  <si>
    <t>TÜM SAĞLIK-İŞ SENDİKASI</t>
  </si>
  <si>
    <t>(Tüm Sağlık İş Sendikası)</t>
  </si>
  <si>
    <t>(Yeni Sağlık ve Sosyal Hizmetler İşçileri Sendikası)</t>
  </si>
  <si>
    <t>SHS - İŞ</t>
  </si>
  <si>
    <t>BİR SAĞLIK - İŞ</t>
  </si>
  <si>
    <t>(Birleşmiş Sağlık ve Sosyal Hizmetler İşçileri Sendikası)</t>
  </si>
  <si>
    <t>TSGB-SEN</t>
  </si>
  <si>
    <t>(Tüm Sağlıkçıların Güç Birliği Sendikası)</t>
  </si>
  <si>
    <t>ÖNCÜ AİLE VE SAĞLIK-İŞ</t>
  </si>
  <si>
    <t>(Öncü Aile Sosyal Hizmetler ve Sağlık İşçileri Sendikası)</t>
  </si>
  <si>
    <t>(Türkiye Otel, Lokanta,Dinlenme Yerleri İşçileri Sendikası)</t>
  </si>
  <si>
    <r>
      <t>(Türkiye Otel, Lokanta ve Eğlence Yerleri İşçileri Sendikası</t>
    </r>
    <r>
      <rPr>
        <sz val="10"/>
        <color indexed="8"/>
        <rFont val="Arial"/>
        <family val="2"/>
        <charset val="162"/>
      </rPr>
      <t>)</t>
    </r>
  </si>
  <si>
    <t>TUR İŞ SENDİKASI</t>
  </si>
  <si>
    <t>Turizm, Otel, Restoran, Eğlence ve Spor İşçileri Sendikası)</t>
  </si>
  <si>
    <t>(Türkiye Harb Sanayii,Savunma ve Güvenlik Çalışanları Sendikası)</t>
  </si>
  <si>
    <t>(Öz-İş Öz Savunma ve Güvenlik İşçileri Sendikası)</t>
  </si>
  <si>
    <t>Ö.G.G-İŞ</t>
  </si>
  <si>
    <t>GÜVENLİK - KORUMA İŞ</t>
  </si>
  <si>
    <t>ÖNDER GÜVENLİK</t>
  </si>
  <si>
    <t>(Önder Güvenlik İşçileri Sendikası)</t>
  </si>
  <si>
    <t>(Konut İş Tüm Belediye ve Konut İşçileri Sendikası)</t>
  </si>
  <si>
    <t>HÜR BELEDİYE İŞ</t>
  </si>
  <si>
    <t>(Hür Belediye ve Genel Hizmet İşçileri Sendikası)</t>
  </si>
  <si>
    <t>YENİ BELEDİYE-İŞ SENDİKASI</t>
  </si>
  <si>
    <t>EGE-İŞ</t>
  </si>
  <si>
    <t>(Belediye ve Genel Hizmet İşçileri Sendikası)</t>
  </si>
  <si>
    <t>(Yerelde Çalışan İşçiler Sendikası)</t>
  </si>
  <si>
    <t>OCAK 2022 JANUARY</t>
  </si>
  <si>
    <t xml:space="preserve">TEMMUZ  2022 JULY  </t>
  </si>
  <si>
    <t xml:space="preserve">TEMMUZ  2021 JULY  </t>
  </si>
  <si>
    <t xml:space="preserve">TEMMUZ  2020 JULY  </t>
  </si>
  <si>
    <t xml:space="preserve">TEMMUZ  2022  JULY  </t>
  </si>
  <si>
    <t>01.01.2022</t>
  </si>
  <si>
    <t>01.01.2022- 30.06.2022</t>
  </si>
  <si>
    <t>01.07.2022- 31.12.2022</t>
  </si>
  <si>
    <t>HÜR TEKSTİL-İŞ SENDİKASI</t>
  </si>
  <si>
    <t>TÜM TURİZM İŞ SEND.</t>
  </si>
  <si>
    <r>
      <t xml:space="preserve">Sendikalaşma                     oranı (%)
</t>
    </r>
    <r>
      <rPr>
        <i/>
        <sz val="10"/>
        <rFont val="Arial"/>
        <family val="2"/>
        <charset val="162"/>
      </rPr>
      <t>Unionization rate</t>
    </r>
  </si>
  <si>
    <r>
      <rPr>
        <b/>
        <sz val="10"/>
        <rFont val="Arial"/>
        <family val="2"/>
        <charset val="162"/>
      </rPr>
      <t xml:space="preserve">Not: 2014  yılından itibaren asgari ücrette 16 yaş ayrımı kaldırılmıştır. </t>
    </r>
    <r>
      <rPr>
        <sz val="10"/>
        <rFont val="Arial"/>
        <family val="2"/>
        <charset val="162"/>
      </rPr>
      <t xml:space="preserve">
</t>
    </r>
    <r>
      <rPr>
        <i/>
        <sz val="10"/>
        <rFont val="Arial"/>
        <family val="2"/>
        <charset val="162"/>
      </rPr>
      <t>Note: 16 years of age discrimination has been removed in the minimum wage since 2014</t>
    </r>
    <r>
      <rPr>
        <sz val="10"/>
        <rFont val="Arial"/>
        <family val="2"/>
        <charset val="162"/>
      </rPr>
      <t>.</t>
    </r>
  </si>
  <si>
    <t>Sgk Primi % 15.5  (*)</t>
  </si>
  <si>
    <t xml:space="preserve">Net Asgari Ücret </t>
  </si>
  <si>
    <t>İşverene Toplam Maliyet (*)</t>
  </si>
  <si>
    <t>Kamu / Public</t>
  </si>
  <si>
    <t>Özel / Private</t>
  </si>
  <si>
    <t>Toplam / Total</t>
  </si>
  <si>
    <r>
      <t xml:space="preserve">1.20 Resmi Gazete'de yayımlanan istatistiklerde yer alan İşçi, Üye Sayısı ve Sendikalaşma Oranı
 </t>
    </r>
    <r>
      <rPr>
        <i/>
        <sz val="10"/>
        <rFont val="Arial"/>
        <family val="2"/>
        <charset val="162"/>
      </rPr>
      <t xml:space="preserve">Workers, number of members and unionization rate reported in the statistics published in the Official Gazette         </t>
    </r>
    <r>
      <rPr>
        <sz val="10"/>
        <rFont val="Arial"/>
        <family val="2"/>
        <charset val="162"/>
      </rPr>
      <t xml:space="preserve">           </t>
    </r>
    <r>
      <rPr>
        <b/>
        <sz val="10"/>
        <rFont val="Arial"/>
        <family val="2"/>
        <charset val="162"/>
      </rPr>
      <t xml:space="preserve">                                                                                                                                                                                                                                                                                                
</t>
    </r>
  </si>
  <si>
    <t>OCAK 2023 JANUARY</t>
  </si>
  <si>
    <t xml:space="preserve">TEMMUZ  2023 JULY  </t>
  </si>
  <si>
    <t>01.07.2022</t>
  </si>
  <si>
    <t>01.07.2023</t>
  </si>
  <si>
    <t>TARIM-SEN</t>
  </si>
  <si>
    <t>(Tarım İşçileri Sendikası)</t>
  </si>
  <si>
    <t>TARIM -SEN</t>
  </si>
  <si>
    <t>(Birleşik Tekstil Dokuma  ve Deri İşçileri Sendikası)</t>
  </si>
  <si>
    <t>TEKSTİL GÜÇ-SEN</t>
  </si>
  <si>
    <t>(Tekstil İşçileri Güç Birliği Sendikası)</t>
  </si>
  <si>
    <t>(Çağrı Merkezi, Posta, Telefon, Telgraf,Telekominikasyon, İnternet ve İletişim,İşçileri Sendikası)</t>
  </si>
  <si>
    <t>İNŞAAT BİR-SEN</t>
  </si>
  <si>
    <t>(İnşaat Emekçileri Birliği Sendikası)</t>
  </si>
  <si>
    <t>(Akdeniz Tüm Taşımacılar Birliği ve Dayanışma Sendikası)</t>
  </si>
  <si>
    <t>EGETÜMTAŞSEN</t>
  </si>
  <si>
    <t>A.SAĞLIK-İŞ</t>
  </si>
  <si>
    <t>(Sosyal Hizmetler İşçileri Sendikası)</t>
  </si>
  <si>
    <t>HUZUR SAĞLIK-İŞ</t>
  </si>
  <si>
    <t xml:space="preserve">(Huzur Sağlık ve Sosyal Hizmetler İşçileri Sendikası </t>
  </si>
  <si>
    <t>DEV İŞÇİ SEN</t>
  </si>
  <si>
    <t>(Birleşik Turizm İşçileri Sendikası)</t>
  </si>
  <si>
    <t>ÇALIŞ-SEN</t>
  </si>
  <si>
    <t>EBS</t>
  </si>
  <si>
    <t>(Birleşik Emekliler Sendikası)</t>
  </si>
  <si>
    <t>TAŞERON-İŞ</t>
  </si>
  <si>
    <t>(Kamu Taşeron İşçileri Sendikası)</t>
  </si>
  <si>
    <t>EGEBİRSEN</t>
  </si>
  <si>
    <t>(Ege Birlik ve Dayanışma Sendikası)</t>
  </si>
  <si>
    <t>BTO-SEN</t>
  </si>
  <si>
    <t>(Birleşik Tarım Orman İşçileri Sendikası)</t>
  </si>
  <si>
    <t>TEKSTİL GÜÇ- SEN</t>
  </si>
  <si>
    <t>LTİS</t>
  </si>
  <si>
    <t>(Lider Tekstil İşçileri Sendikası)</t>
  </si>
  <si>
    <t>I.M.U.</t>
  </si>
  <si>
    <t>(Uluslararası Denizcilik Çalışanları Sendikası)</t>
  </si>
  <si>
    <t>Yurt, Otel, Konaklama, Lokanta, Eğlence ve Turizm İşçileri Sendikası)</t>
  </si>
  <si>
    <t>TEMMUZ 2023 JULY</t>
  </si>
  <si>
    <r>
      <rPr>
        <b/>
        <sz val="12"/>
        <rFont val="Arial Tur"/>
        <charset val="162"/>
      </rPr>
      <t>Avcılık, Balıkçılık, Tarım ve Ormancılık</t>
    </r>
    <r>
      <rPr>
        <sz val="12"/>
        <rFont val="Arial Tur"/>
        <charset val="162"/>
      </rPr>
      <t xml:space="preserve">
</t>
    </r>
    <r>
      <rPr>
        <i/>
        <sz val="12"/>
        <rFont val="Arial Tur"/>
        <charset val="162"/>
      </rPr>
      <t>Hunting and fisheries, agriculture and forestry</t>
    </r>
  </si>
  <si>
    <r>
      <rPr>
        <b/>
        <sz val="12"/>
        <rFont val="Arial Tur"/>
        <charset val="162"/>
      </rPr>
      <t>Gıda Sanayii</t>
    </r>
    <r>
      <rPr>
        <sz val="12"/>
        <rFont val="Arial Tur"/>
        <charset val="162"/>
      </rPr>
      <t xml:space="preserve">
</t>
    </r>
    <r>
      <rPr>
        <i/>
        <sz val="12"/>
        <rFont val="Arial Tur"/>
        <charset val="162"/>
      </rPr>
      <t xml:space="preserve">Food industry </t>
    </r>
  </si>
  <si>
    <r>
      <rPr>
        <b/>
        <sz val="12"/>
        <rFont val="Arial Tur"/>
        <charset val="162"/>
      </rPr>
      <t>Madencilik ve Taş Ocakları</t>
    </r>
    <r>
      <rPr>
        <sz val="12"/>
        <rFont val="Arial Tur"/>
        <charset val="162"/>
      </rPr>
      <t xml:space="preserve">
</t>
    </r>
    <r>
      <rPr>
        <i/>
        <sz val="12"/>
        <rFont val="Arial Tur"/>
        <charset val="162"/>
      </rPr>
      <t>Mining and stone quarries</t>
    </r>
  </si>
  <si>
    <r>
      <rPr>
        <b/>
        <sz val="12"/>
        <rFont val="Arial Tur"/>
        <charset val="162"/>
      </rPr>
      <t>Petrol, Kimya, Lastik, Plastik ve İlaç</t>
    </r>
    <r>
      <rPr>
        <sz val="12"/>
        <rFont val="Arial Tur"/>
        <charset val="162"/>
      </rPr>
      <t xml:space="preserve">
</t>
    </r>
    <r>
      <rPr>
        <i/>
        <sz val="12"/>
        <rFont val="Arial Tur"/>
        <charset val="162"/>
      </rPr>
      <t>Petroleum, chemicals, rubber, plastics and medicine</t>
    </r>
  </si>
  <si>
    <r>
      <rPr>
        <b/>
        <sz val="12"/>
        <rFont val="Arial Tur"/>
        <charset val="162"/>
      </rPr>
      <t>Ağaç ve Kağıt</t>
    </r>
    <r>
      <rPr>
        <sz val="12"/>
        <rFont val="Arial Tur"/>
        <charset val="162"/>
      </rPr>
      <t xml:space="preserve">
</t>
    </r>
    <r>
      <rPr>
        <i/>
        <sz val="12"/>
        <rFont val="Arial Tur"/>
        <charset val="162"/>
      </rPr>
      <t>Wood and paper</t>
    </r>
  </si>
  <si>
    <r>
      <rPr>
        <b/>
        <sz val="12"/>
        <rFont val="Arial Tur"/>
        <charset val="162"/>
      </rPr>
      <t>İletişim</t>
    </r>
    <r>
      <rPr>
        <sz val="12"/>
        <rFont val="Arial Tur"/>
        <charset val="162"/>
      </rPr>
      <t xml:space="preserve">
</t>
    </r>
    <r>
      <rPr>
        <i/>
        <sz val="12"/>
        <rFont val="Arial Tur"/>
        <charset val="162"/>
      </rPr>
      <t>Communication</t>
    </r>
  </si>
  <si>
    <r>
      <rPr>
        <b/>
        <sz val="12"/>
        <rFont val="Arial Tur"/>
        <charset val="162"/>
      </rPr>
      <t>Basın, Yayın ve Gazetecilik</t>
    </r>
    <r>
      <rPr>
        <sz val="12"/>
        <rFont val="Arial Tur"/>
        <charset val="162"/>
      </rPr>
      <t xml:space="preserve">
</t>
    </r>
    <r>
      <rPr>
        <i/>
        <sz val="12"/>
        <rFont val="Arial Tur"/>
        <charset val="162"/>
      </rPr>
      <t>Printed and published materials and journalism</t>
    </r>
  </si>
  <si>
    <r>
      <rPr>
        <b/>
        <sz val="12"/>
        <rFont val="Arial Tur"/>
        <charset val="162"/>
      </rPr>
      <t>Banka, Finans ve Sigorta</t>
    </r>
    <r>
      <rPr>
        <sz val="12"/>
        <rFont val="Arial Tur"/>
        <charset val="162"/>
      </rPr>
      <t xml:space="preserve">
</t>
    </r>
    <r>
      <rPr>
        <i/>
        <sz val="12"/>
        <rFont val="Arial Tur"/>
        <charset val="162"/>
      </rPr>
      <t>Banking, finance and insurance</t>
    </r>
  </si>
  <si>
    <r>
      <rPr>
        <b/>
        <sz val="12"/>
        <rFont val="Arial Tur"/>
        <charset val="162"/>
      </rPr>
      <t>Ticaret, Büro, Eğitim ve Güzel Sanatlar</t>
    </r>
    <r>
      <rPr>
        <sz val="12"/>
        <rFont val="Arial Tur"/>
        <charset val="162"/>
      </rPr>
      <t xml:space="preserve">
</t>
    </r>
    <r>
      <rPr>
        <i/>
        <sz val="12"/>
        <rFont val="Arial Tur"/>
        <charset val="162"/>
      </rPr>
      <t>Commerce, office, education and fine arts</t>
    </r>
  </si>
  <si>
    <r>
      <rPr>
        <b/>
        <sz val="12"/>
        <rFont val="Arial Tur"/>
        <charset val="162"/>
      </rPr>
      <t>Çimento, Toprak ve Cam</t>
    </r>
    <r>
      <rPr>
        <sz val="12"/>
        <rFont val="Arial Tur"/>
        <charset val="162"/>
      </rPr>
      <t xml:space="preserve">
</t>
    </r>
    <r>
      <rPr>
        <i/>
        <sz val="12"/>
        <rFont val="Arial Tur"/>
        <charset val="162"/>
      </rPr>
      <t>Cement, clay and glass</t>
    </r>
  </si>
  <si>
    <r>
      <rPr>
        <b/>
        <sz val="12"/>
        <rFont val="Arial Tur"/>
        <charset val="162"/>
      </rPr>
      <t>Metal</t>
    </r>
    <r>
      <rPr>
        <sz val="12"/>
        <rFont val="Arial Tur"/>
        <charset val="162"/>
      </rPr>
      <t xml:space="preserve">
</t>
    </r>
    <r>
      <rPr>
        <i/>
        <sz val="12"/>
        <rFont val="Arial Tur"/>
        <charset val="162"/>
      </rPr>
      <t>Metal</t>
    </r>
  </si>
  <si>
    <r>
      <rPr>
        <b/>
        <sz val="12"/>
        <rFont val="Arial Tur"/>
        <charset val="162"/>
      </rPr>
      <t>İnşaat</t>
    </r>
    <r>
      <rPr>
        <sz val="12"/>
        <rFont val="Arial Tur"/>
        <charset val="162"/>
      </rPr>
      <t xml:space="preserve">
</t>
    </r>
    <r>
      <rPr>
        <i/>
        <sz val="12"/>
        <rFont val="Arial Tur"/>
        <charset val="162"/>
      </rPr>
      <t>Construction</t>
    </r>
  </si>
  <si>
    <r>
      <rPr>
        <b/>
        <sz val="12"/>
        <rFont val="Arial Tur"/>
        <charset val="162"/>
      </rPr>
      <t>Enerji</t>
    </r>
    <r>
      <rPr>
        <sz val="12"/>
        <rFont val="Arial Tur"/>
        <charset val="162"/>
      </rPr>
      <t xml:space="preserve">
</t>
    </r>
    <r>
      <rPr>
        <i/>
        <sz val="12"/>
        <rFont val="Arial Tur"/>
        <charset val="162"/>
      </rPr>
      <t>Energy</t>
    </r>
  </si>
  <si>
    <r>
      <rPr>
        <b/>
        <sz val="12"/>
        <rFont val="Arial Tur"/>
        <charset val="162"/>
      </rPr>
      <t>Taşımacılık</t>
    </r>
    <r>
      <rPr>
        <sz val="12"/>
        <rFont val="Arial Tur"/>
        <charset val="162"/>
      </rPr>
      <t xml:space="preserve">
</t>
    </r>
    <r>
      <rPr>
        <i/>
        <sz val="12"/>
        <rFont val="Arial Tur"/>
        <charset val="162"/>
      </rPr>
      <t>Transport</t>
    </r>
  </si>
  <si>
    <r>
      <rPr>
        <b/>
        <sz val="12"/>
        <rFont val="Arial Tur"/>
        <charset val="162"/>
      </rPr>
      <t>Gemi Yapımı ve Deniz Taş., Ardiye ve Antrepoculuk /</t>
    </r>
    <r>
      <rPr>
        <i/>
        <sz val="12"/>
        <rFont val="Arial Tur"/>
        <charset val="162"/>
      </rPr>
      <t xml:space="preserve">Shipbuilding and maritime transportation,warehouse and storage </t>
    </r>
  </si>
  <si>
    <r>
      <rPr>
        <b/>
        <sz val="12"/>
        <rFont val="Arial Tur"/>
        <charset val="162"/>
      </rPr>
      <t>Sağlık ve Sosyal Hizmetler</t>
    </r>
    <r>
      <rPr>
        <sz val="12"/>
        <rFont val="Arial Tur"/>
        <charset val="162"/>
      </rPr>
      <t xml:space="preserve">
</t>
    </r>
    <r>
      <rPr>
        <i/>
        <sz val="12"/>
        <rFont val="Arial Tur"/>
        <charset val="162"/>
      </rPr>
      <t>Health and social services</t>
    </r>
  </si>
  <si>
    <r>
      <rPr>
        <b/>
        <sz val="12"/>
        <rFont val="Arial Tur"/>
        <charset val="162"/>
      </rPr>
      <t>Konaklama ve Eğlence İşleri</t>
    </r>
    <r>
      <rPr>
        <sz val="12"/>
        <rFont val="Arial Tur"/>
        <charset val="162"/>
      </rPr>
      <t xml:space="preserve">
</t>
    </r>
    <r>
      <rPr>
        <i/>
        <sz val="12"/>
        <rFont val="Arial Tur"/>
        <charset val="162"/>
      </rPr>
      <t>Accommodation and entertainment</t>
    </r>
  </si>
  <si>
    <r>
      <rPr>
        <b/>
        <sz val="12"/>
        <rFont val="Arial Tur"/>
        <charset val="162"/>
      </rPr>
      <t>Savunma ve Güvenlik</t>
    </r>
    <r>
      <rPr>
        <sz val="12"/>
        <rFont val="Arial Tur"/>
        <charset val="162"/>
      </rPr>
      <t xml:space="preserve">
</t>
    </r>
    <r>
      <rPr>
        <i/>
        <sz val="12"/>
        <rFont val="Arial Tur"/>
        <charset val="162"/>
      </rPr>
      <t xml:space="preserve">Defence and security </t>
    </r>
  </si>
  <si>
    <r>
      <rPr>
        <b/>
        <sz val="12"/>
        <rFont val="Arial Tur"/>
        <charset val="162"/>
      </rPr>
      <t>Genel İşler</t>
    </r>
    <r>
      <rPr>
        <sz val="12"/>
        <rFont val="Arial Tur"/>
        <charset val="162"/>
      </rPr>
      <t xml:space="preserve">
</t>
    </r>
    <r>
      <rPr>
        <i/>
        <sz val="12"/>
        <rFont val="Arial Tur"/>
        <charset val="162"/>
      </rPr>
      <t>General affairs</t>
    </r>
  </si>
  <si>
    <r>
      <t xml:space="preserve">İşkolu 
</t>
    </r>
    <r>
      <rPr>
        <i/>
        <sz val="14"/>
        <rFont val="Arial"/>
        <family val="2"/>
        <charset val="162"/>
      </rPr>
      <t>Economic activity</t>
    </r>
  </si>
  <si>
    <r>
      <t xml:space="preserve">Toplu iş sözleşme sayısı
</t>
    </r>
    <r>
      <rPr>
        <i/>
        <sz val="14"/>
        <rFont val="Arial"/>
        <family val="2"/>
        <charset val="162"/>
      </rPr>
      <t>Number of collective agreements</t>
    </r>
  </si>
  <si>
    <r>
      <t xml:space="preserve">İşyeri sayısı 
</t>
    </r>
    <r>
      <rPr>
        <i/>
        <sz val="14"/>
        <rFont val="Arial"/>
        <family val="2"/>
        <charset val="162"/>
      </rPr>
      <t>Number of workplaces</t>
    </r>
  </si>
  <si>
    <r>
      <t xml:space="preserve">İşçi sayısı
</t>
    </r>
    <r>
      <rPr>
        <i/>
        <sz val="14"/>
        <rFont val="Arial"/>
        <family val="2"/>
        <charset val="162"/>
      </rPr>
      <t>Number of workers</t>
    </r>
  </si>
  <si>
    <r>
      <t xml:space="preserve">Üye işçi sayısı
</t>
    </r>
    <r>
      <rPr>
        <i/>
        <sz val="14"/>
        <rFont val="Arial"/>
        <family val="2"/>
        <charset val="162"/>
      </rPr>
      <t>Number of members</t>
    </r>
  </si>
  <si>
    <r>
      <rPr>
        <b/>
        <sz val="12"/>
        <rFont val="Arial Tur"/>
        <charset val="162"/>
      </rPr>
      <t>Dokuma, Hazır Giyim ve Deri</t>
    </r>
    <r>
      <rPr>
        <sz val="12"/>
        <rFont val="Arial Tur"/>
        <charset val="162"/>
      </rPr>
      <t xml:space="preserve">
</t>
    </r>
    <r>
      <rPr>
        <i/>
        <sz val="12"/>
        <rFont val="Arial Tur"/>
        <charset val="162"/>
      </rPr>
      <t>Textile,ready-made clothing and leather</t>
    </r>
  </si>
  <si>
    <r>
      <t xml:space="preserve">          Toplam / </t>
    </r>
    <r>
      <rPr>
        <i/>
        <sz val="14"/>
        <rFont val="Arial"/>
        <family val="2"/>
        <charset val="162"/>
      </rPr>
      <t>Total</t>
    </r>
  </si>
  <si>
    <r>
      <t xml:space="preserve">Yıl
</t>
    </r>
    <r>
      <rPr>
        <i/>
        <sz val="14"/>
        <rFont val="Arial"/>
        <family val="2"/>
        <charset val="162"/>
      </rPr>
      <t>Year</t>
    </r>
  </si>
  <si>
    <r>
      <t xml:space="preserve">Arabuluculuk sonuçları
</t>
    </r>
    <r>
      <rPr>
        <i/>
        <sz val="14"/>
        <rFont val="Arial"/>
        <family val="2"/>
        <charset val="162"/>
      </rPr>
      <t>Result of mediations</t>
    </r>
  </si>
  <si>
    <r>
      <t xml:space="preserve">Arabuluculuk sayısı
</t>
    </r>
    <r>
      <rPr>
        <i/>
        <sz val="14"/>
        <rFont val="Arial"/>
        <family val="2"/>
        <charset val="162"/>
      </rPr>
      <t>Number of mediations</t>
    </r>
  </si>
  <si>
    <r>
      <t xml:space="preserve">Kapsadığı uyuşmazlık sayısı
</t>
    </r>
    <r>
      <rPr>
        <i/>
        <sz val="14"/>
        <rFont val="Arial"/>
        <family val="2"/>
        <charset val="162"/>
      </rPr>
      <t>Number of disputes comprised</t>
    </r>
  </si>
  <si>
    <r>
      <t xml:space="preserve">İşyeri sayısı
</t>
    </r>
    <r>
      <rPr>
        <i/>
        <sz val="14"/>
        <rFont val="Arial"/>
        <family val="2"/>
        <charset val="162"/>
      </rPr>
      <t>Number of workplaces</t>
    </r>
  </si>
  <si>
    <r>
      <t>Anlaşma ile sonuçlanan</t>
    </r>
    <r>
      <rPr>
        <sz val="12"/>
        <rFont val="Arial"/>
        <family val="2"/>
        <charset val="162"/>
      </rPr>
      <t xml:space="preserve">
</t>
    </r>
    <r>
      <rPr>
        <i/>
        <sz val="12"/>
        <rFont val="Arial"/>
        <family val="2"/>
        <charset val="162"/>
      </rPr>
      <t>Concluded with a settlement</t>
    </r>
  </si>
  <si>
    <r>
      <t>Uyuşmazlık ile sonuçlanan</t>
    </r>
    <r>
      <rPr>
        <sz val="12"/>
        <rFont val="Arial"/>
        <family val="2"/>
        <charset val="162"/>
      </rPr>
      <t xml:space="preserve">
D</t>
    </r>
    <r>
      <rPr>
        <i/>
        <sz val="12"/>
        <rFont val="Arial"/>
        <family val="2"/>
        <charset val="162"/>
      </rPr>
      <t>isagreement</t>
    </r>
  </si>
  <si>
    <t>15.762.04</t>
  </si>
  <si>
    <t>01.07.2023- 31.12.2023</t>
  </si>
  <si>
    <t>01.01.2023- 30.06.2023</t>
  </si>
  <si>
    <t>(Öz Ormancılık,  Tarım, Avcılık ve Balıkçılık İşçileri Sendikası)</t>
  </si>
  <si>
    <t>(Tüm Ormancılık Tarım Avcılık ve Balıkçılık İşçileri Sendikası)</t>
  </si>
  <si>
    <t>Madencilik ve Taş Ocakları
Mining and stone quarries</t>
  </si>
  <si>
    <t>DEV. MADEN-SEN</t>
  </si>
  <si>
    <t>ÖZ HAK MADEN İŞ</t>
  </si>
  <si>
    <t>DOKUMA-İŞ</t>
  </si>
  <si>
    <t>ÖZTÜM TEKSTİL-İŞ SENDİKASI</t>
  </si>
  <si>
    <t>(Türkiye Selüloz, Kağıt, Ağaç ve Mamulleri İşçileri Sendikası)</t>
  </si>
  <si>
    <t>ÖZ HABER İŞ</t>
  </si>
  <si>
    <t>(Posta, Telefon ve Telekomünikasyon İşçileri Sendikası)</t>
  </si>
  <si>
    <t>ÇAĞRI İŞ</t>
  </si>
  <si>
    <t>(Türkiye Sinema Emekçileri Sendikası)</t>
  </si>
  <si>
    <t>(Yazılım İşlem İşçileri Sendikası)</t>
  </si>
  <si>
    <t>T.ÇİMSE-İŞ SENDİKASI</t>
  </si>
  <si>
    <t>(Toprak, Çimento, Seramik ve Cam Sanayii İşçileri Sendikası)</t>
  </si>
  <si>
    <t>(Türkiye Metal, Çelik, Mühimmat, Makina, Metalden Mamül Eşya ve Oto,Montaj ve Yardımcı İşçileri Sendikası)</t>
  </si>
  <si>
    <t>(Makina ve Kalıp Yapma İşçileri Sendikası)</t>
  </si>
  <si>
    <t>(Çelikyapı İşçileri Sendikası)</t>
  </si>
  <si>
    <t>(Demir Çelik Metal ve Oto Sanayi İşçileri Sendikası)</t>
  </si>
  <si>
    <t>(Yeni Yol, Yapı, İnşaat İşçileri Sendikası)</t>
  </si>
  <si>
    <t>İNŞAAT-BİR-SEN</t>
  </si>
  <si>
    <t>(Posta, Transfer, Taşımacılık ve Kargo İşçileri Sendikası)</t>
  </si>
  <si>
    <t>(Ege Tüm Taşımacılar Birlik ve Dayanışma Sendikası)</t>
  </si>
  <si>
    <t>(Türkiye Liman,Deniz,Tersane ve Depo İşçileri Sendikası)</t>
  </si>
  <si>
    <t>ÖZ SAĞLIK SEN</t>
  </si>
  <si>
    <t>(Çukurova Sosyal Hizmetler ve Sağlık Çalışanları Sendikası)</t>
  </si>
  <si>
    <t>(Turizm, Konaklama ve Eğlence Sanayi İşçileri Sendikası)</t>
  </si>
  <si>
    <t>DEV. TURİZM-İŞ</t>
  </si>
  <si>
    <t>GÜVENLİK BİRLİK SEN</t>
  </si>
  <si>
    <t>(Gen-SES-İZ İşçi Sendikası)</t>
  </si>
  <si>
    <t>(Türkiye Telekomünikasyon, Posta, Telgraf, Telefon, Gsm, İnternet, İletişim, Bilişim, Çağrı Merkezi İşçileri ve Hizmetlileri Sendikası)</t>
  </si>
  <si>
    <t>(İletişim, Haberleşme, Posta ve Çağrı Merkezi Çalışanları Sendikası)</t>
  </si>
  <si>
    <t>(Çağrı Merkezi, Posta, Telefon, Telgraf,Telekomünikasyon, İnternet ve İletişim İşçileri Sendikası)</t>
  </si>
  <si>
    <t>(Elektrik Enerji Su Gaz ve Baraj İşçileri Sendikası)</t>
  </si>
  <si>
    <t>(Türkiye Devrimci Kara,Hava, Demiryolu İşçileri Sendikası)</t>
  </si>
  <si>
    <t>(Çukurova Sosyal Hizmerler ve Sağlık Çalışanları Sendikası)</t>
  </si>
  <si>
    <t>(Türkiye Otel, Lokanta, Dinlenme Yerleri İşçileri Sendikası)</t>
  </si>
  <si>
    <r>
      <t xml:space="preserve">İşkolu no.
</t>
    </r>
    <r>
      <rPr>
        <i/>
        <sz val="12"/>
        <rFont val="Arial"/>
        <family val="2"/>
        <charset val="162"/>
      </rPr>
      <t>Nu. of economic activity</t>
    </r>
  </si>
  <si>
    <r>
      <t xml:space="preserve">İşkolu
</t>
    </r>
    <r>
      <rPr>
        <i/>
        <sz val="12"/>
        <rFont val="Arial"/>
        <family val="2"/>
        <charset val="162"/>
      </rPr>
      <t>Economic activity</t>
    </r>
  </si>
  <si>
    <r>
      <t xml:space="preserve">Grev sayısı
</t>
    </r>
    <r>
      <rPr>
        <i/>
        <sz val="12"/>
        <rFont val="Arial"/>
        <family val="2"/>
        <charset val="162"/>
      </rPr>
      <t>Number of strikes</t>
    </r>
  </si>
  <si>
    <r>
      <t xml:space="preserve">Grev uygulanan işyeri sayısı
</t>
    </r>
    <r>
      <rPr>
        <i/>
        <sz val="12"/>
        <rFont val="Arial"/>
        <family val="2"/>
        <charset val="162"/>
      </rPr>
      <t>Number of workplaces</t>
    </r>
  </si>
  <si>
    <r>
      <t xml:space="preserve">Toplam işçi sayısı
</t>
    </r>
    <r>
      <rPr>
        <i/>
        <sz val="12"/>
        <rFont val="Arial"/>
        <family val="2"/>
        <charset val="162"/>
      </rPr>
      <t>Number of total workers</t>
    </r>
  </si>
  <si>
    <r>
      <t xml:space="preserve">Greve katılan işçi sayısı
</t>
    </r>
    <r>
      <rPr>
        <i/>
        <sz val="12"/>
        <rFont val="Arial"/>
        <family val="2"/>
        <charset val="162"/>
      </rPr>
      <t>Number of workers involved</t>
    </r>
  </si>
  <si>
    <r>
      <t xml:space="preserve">Katılım oranı 
</t>
    </r>
    <r>
      <rPr>
        <i/>
        <sz val="12"/>
        <rFont val="Arial"/>
        <family val="2"/>
        <charset val="162"/>
      </rPr>
      <t>Partipacition rate (%)</t>
    </r>
  </si>
  <si>
    <r>
      <t xml:space="preserve">Kaybolan işgünü sayısı
</t>
    </r>
    <r>
      <rPr>
        <i/>
        <sz val="12"/>
        <rFont val="Arial"/>
        <family val="2"/>
        <charset val="162"/>
      </rPr>
      <t>Working days lost</t>
    </r>
  </si>
  <si>
    <r>
      <t xml:space="preserve">Toplam - </t>
    </r>
    <r>
      <rPr>
        <i/>
        <sz val="12"/>
        <rFont val="Arial"/>
        <family val="2"/>
        <charset val="162"/>
      </rPr>
      <t>Total</t>
    </r>
  </si>
  <si>
    <r>
      <t xml:space="preserve">1.22 Resmi Gazete'de yayımlanan istatistiklerde yer alan  Konfederasyonlara Göre Sendika Dağılımı  ve Üye Sayısı
        </t>
    </r>
    <r>
      <rPr>
        <i/>
        <sz val="18"/>
        <rFont val="Arial"/>
        <family val="2"/>
        <charset val="162"/>
      </rPr>
      <t xml:space="preserve">Distribution of Trade Unions and Number of Members by Confederations reported in the statistics published in the Official Gazette </t>
    </r>
    <r>
      <rPr>
        <b/>
        <sz val="18"/>
        <rFont val="Arial"/>
        <family val="2"/>
        <charset val="162"/>
      </rPr>
      <t xml:space="preserve">                                                                                                                                                                                                                                                                                                                   
</t>
    </r>
  </si>
  <si>
    <r>
      <t xml:space="preserve">1.23 İşçi ve İşveren Sendikalarının işkollarına göre dağılımı
     </t>
    </r>
    <r>
      <rPr>
        <i/>
        <sz val="14"/>
        <rFont val="Arial"/>
        <family val="2"/>
        <charset val="162"/>
      </rPr>
      <t xml:space="preserve"> Trade unions and employers’ unions by economic activity</t>
    </r>
  </si>
  <si>
    <t>01.01.2023</t>
  </si>
  <si>
    <r>
      <t xml:space="preserve">Tespit tarihleri
</t>
    </r>
    <r>
      <rPr>
        <i/>
        <sz val="12"/>
        <rFont val="Arial"/>
        <family val="2"/>
        <charset val="162"/>
      </rPr>
      <t>Fixing date</t>
    </r>
    <r>
      <rPr>
        <sz val="12"/>
        <rFont val="Arial"/>
        <family val="2"/>
        <charset val="162"/>
      </rPr>
      <t xml:space="preserve"> </t>
    </r>
  </si>
  <si>
    <r>
      <t xml:space="preserve">16 yaşını dolduranlar
</t>
    </r>
    <r>
      <rPr>
        <i/>
        <sz val="12"/>
        <rFont val="Arial"/>
        <family val="2"/>
        <charset val="162"/>
      </rPr>
      <t>16 years old and over</t>
    </r>
  </si>
  <si>
    <r>
      <t xml:space="preserve">Günlük brüt
</t>
    </r>
    <r>
      <rPr>
        <i/>
        <sz val="12"/>
        <rFont val="Arial"/>
        <family val="2"/>
        <charset val="162"/>
      </rPr>
      <t>Daily gross</t>
    </r>
    <r>
      <rPr>
        <b/>
        <i/>
        <sz val="12"/>
        <rFont val="Arial"/>
        <family val="2"/>
        <charset val="162"/>
      </rPr>
      <t xml:space="preserve">  </t>
    </r>
    <r>
      <rPr>
        <b/>
        <sz val="12"/>
        <rFont val="Arial"/>
        <family val="2"/>
        <charset val="162"/>
      </rPr>
      <t xml:space="preserve">                                                                                </t>
    </r>
  </si>
  <si>
    <r>
      <t xml:space="preserve">Aylık brüt
</t>
    </r>
    <r>
      <rPr>
        <i/>
        <sz val="12"/>
        <rFont val="Arial"/>
        <family val="2"/>
        <charset val="162"/>
      </rPr>
      <t>Monthly gross</t>
    </r>
    <r>
      <rPr>
        <b/>
        <i/>
        <sz val="12"/>
        <rFont val="Arial"/>
        <family val="2"/>
        <charset val="162"/>
      </rPr>
      <t xml:space="preserve">                                                                                 </t>
    </r>
  </si>
  <si>
    <r>
      <t xml:space="preserve">Brüt artış oranı
</t>
    </r>
    <r>
      <rPr>
        <i/>
        <sz val="12"/>
        <rFont val="Arial"/>
        <family val="2"/>
        <charset val="162"/>
      </rPr>
      <t>Gross rate of increase</t>
    </r>
    <r>
      <rPr>
        <b/>
        <i/>
        <sz val="12"/>
        <rFont val="Arial"/>
        <family val="2"/>
        <charset val="162"/>
      </rPr>
      <t xml:space="preserve">                   </t>
    </r>
  </si>
  <si>
    <r>
      <t xml:space="preserve">Günlük net
</t>
    </r>
    <r>
      <rPr>
        <i/>
        <sz val="12"/>
        <rFont val="Arial"/>
        <family val="2"/>
        <charset val="162"/>
      </rPr>
      <t xml:space="preserve">Daily net  </t>
    </r>
    <r>
      <rPr>
        <sz val="12"/>
        <rFont val="Arial"/>
        <family val="2"/>
        <charset val="162"/>
      </rPr>
      <t xml:space="preserve">                                                                             </t>
    </r>
  </si>
  <si>
    <r>
      <t xml:space="preserve">Aylık net
</t>
    </r>
    <r>
      <rPr>
        <i/>
        <sz val="12"/>
        <rFont val="Arial"/>
        <family val="2"/>
        <charset val="162"/>
      </rPr>
      <t xml:space="preserve">Monthly net                                                                              </t>
    </r>
  </si>
  <si>
    <r>
      <t xml:space="preserve">Net artış oranı
</t>
    </r>
    <r>
      <rPr>
        <i/>
        <sz val="12"/>
        <rFont val="Arial"/>
        <family val="2"/>
        <charset val="162"/>
      </rPr>
      <t xml:space="preserve">Net rate of increase                      </t>
    </r>
  </si>
  <si>
    <t xml:space="preserve">Çalışma İlişkileri                                                                                                                                                                                                                   </t>
  </si>
  <si>
    <r>
      <t xml:space="preserve">1.25 Yıllara göre ortalama net, brüt asgari ücret ve asgari ücretin işverene maliyeti
</t>
    </r>
    <r>
      <rPr>
        <i/>
        <sz val="14"/>
        <rFont val="Arial"/>
        <family val="2"/>
        <charset val="162"/>
      </rPr>
      <t>Net and gross minimum wage by years and the cost of minimum wage to the employer</t>
    </r>
  </si>
  <si>
    <r>
      <t xml:space="preserve">(*) 27.08.2015 tarihli Resmi Gazete’de yayımlanan 2015 / 8057 Sayılı Kararname ile en yüksek devlet memurunun emeklilik ikramiyesi hesabında dikkate alınan emeklilik keseneği ve kurum karşılığı oranının % 200’den % 215’e çıkarılması nedeniyle, 01.09.2015 tarihinden geçerli olmak üzere, kıdem tazminatının tavanı yeniden belirlenmiştir.
</t>
    </r>
    <r>
      <rPr>
        <i/>
        <sz val="12"/>
        <rFont val="Arial"/>
        <family val="2"/>
        <charset val="162"/>
      </rPr>
      <t>27.08.2015 dated published in the Official Gazette 2015/8057 Decree no with the highest civil servant of deduction pension taken into account in retirement benefits accounts and corporate response rate due to the removal of 200% to 215%, with effect from the date 01.09.2015 as it is revised ceiling of severance pay.</t>
    </r>
  </si>
  <si>
    <t xml:space="preserve">             01.09.2015 - 31.12.2015</t>
  </si>
  <si>
    <r>
      <rPr>
        <b/>
        <sz val="12"/>
        <rFont val="Arial"/>
        <family val="2"/>
        <charset val="162"/>
      </rPr>
      <t>İşkolu no</t>
    </r>
    <r>
      <rPr>
        <sz val="12"/>
        <rFont val="Arial"/>
        <family val="2"/>
        <charset val="162"/>
      </rPr>
      <t xml:space="preserve">
</t>
    </r>
    <r>
      <rPr>
        <i/>
        <sz val="12"/>
        <rFont val="Arial"/>
        <family val="2"/>
        <charset val="162"/>
      </rPr>
      <t>Nu. of ec. ac.</t>
    </r>
  </si>
  <si>
    <r>
      <t xml:space="preserve">İşçi sayısı
</t>
    </r>
    <r>
      <rPr>
        <i/>
        <sz val="12"/>
        <rFont val="Arial"/>
        <family val="2"/>
        <charset val="162"/>
      </rPr>
      <t>Number of worker</t>
    </r>
  </si>
  <si>
    <r>
      <t xml:space="preserve">Üye
</t>
    </r>
    <r>
      <rPr>
        <i/>
        <sz val="12"/>
        <rFont val="Arial"/>
        <family val="2"/>
        <charset val="162"/>
      </rPr>
      <t>Member</t>
    </r>
  </si>
  <si>
    <r>
      <t xml:space="preserve">Sayı
</t>
    </r>
    <r>
      <rPr>
        <i/>
        <sz val="12"/>
        <rFont val="Arial"/>
        <family val="2"/>
        <charset val="162"/>
      </rPr>
      <t>Number</t>
    </r>
  </si>
  <si>
    <t>BirleşikTarım Orman İşçileri Sendikası)</t>
  </si>
  <si>
    <t>LİDER TARIM ORMAN -İŞ</t>
  </si>
  <si>
    <t>(Tüm Ormancılık, Tarım, Avcılık ve Balıkçılık İşçileri Sendikası)</t>
  </si>
  <si>
    <t>TÜM ÇAY-İŞ</t>
  </si>
  <si>
    <t>(Tüm Gıda ve Çay Sanayi işçileri Sendikası)</t>
  </si>
  <si>
    <t>(Lider İşçileri Sendikası)</t>
  </si>
  <si>
    <t>(Türkiye Selüloz, Kağıt Ağaç ve Mamülleri İşçileri Sendikası)</t>
  </si>
  <si>
    <t>(Türkiye Tüm Kağıt ve Selüloz Sanayii İşçileri Sendikası)</t>
  </si>
  <si>
    <t>(Tüm Ağaç, Sunta, Mobilya ve Kağıt, Sanayii İşçileri Sendikası)</t>
  </si>
  <si>
    <t>ÖZ HABER-İŞ</t>
  </si>
  <si>
    <t>ÇAĞRI-İŞ</t>
  </si>
  <si>
    <t>BASIN POL-SEN</t>
  </si>
  <si>
    <t>(Basın, Yayın Polis Muhabirleri İşçileri Sendikası)</t>
  </si>
  <si>
    <t>HÜR BANKACILAR SEN</t>
  </si>
  <si>
    <t>(Hür Bankacılar,Finans, Sigorta Emekçileri Sendikası)</t>
  </si>
  <si>
    <t>(Türkiye Kooperatif ve Büro İşçileri Sendikası)</t>
  </si>
  <si>
    <t>ÖZ BÜRO-İŞ SENDİKASI</t>
  </si>
  <si>
    <t>(Büro Ticaret Güzel Sanatlar  Kooperatifleri Çalışanları  İşçileri Send.)</t>
  </si>
  <si>
    <t>VEB-SEN</t>
  </si>
  <si>
    <t>(Vakıf, Eğitim, Büro Sendikası)</t>
  </si>
  <si>
    <t>(Toprak, Çimento, Seramik ve Cam İşçileri Sendikası)</t>
  </si>
  <si>
    <t>(Türkiye Metal, Çelik, Mühimmat, Makina, Metalden Mamül Eşya, Oto, Montaj ve Yardımcı İşçileri Sendikası)</t>
  </si>
  <si>
    <t>(Özdemir, Çelik, Metal ve Metal Mamulleri İşçileri Sendikası)</t>
  </si>
  <si>
    <t>(Çelik Yapı İşçileri Sendikası)</t>
  </si>
  <si>
    <t>(Demir Çelik Metal ve Oto Sanayii İşçileri Sendikası)</t>
  </si>
  <si>
    <t>TİMOSEN</t>
  </si>
  <si>
    <t>(Toplu İş Makinaları ve İş Kamyonları Operatörleri Sendikası)</t>
  </si>
  <si>
    <t>YAPI-İŞ</t>
  </si>
  <si>
    <t>(Yapı, Yol ve İnşaat Emekçileri Sendikası)</t>
  </si>
  <si>
    <t>ES İŞ SEN</t>
  </si>
  <si>
    <t>ÖZ ENERJİ İŞ</t>
  </si>
  <si>
    <t>(Öz-Enerji Emekçileri Sendikası)</t>
  </si>
  <si>
    <t>AKDENİZ TÜM TAŞ SEN</t>
  </si>
  <si>
    <t>EGE TÜM TAŞ SEN</t>
  </si>
  <si>
    <t>(Ege Tüm Taşımacılar Birliği ve Dayanışma Sendikası)</t>
  </si>
  <si>
    <t>(Türkiye Liman Deniz, Tersane ve Depo İşçileri Sendikası)</t>
  </si>
  <si>
    <t xml:space="preserve">(Gemi Yapım ve Deniz Taşımacılığı, Ardiyeci ve Antrepoculuk İşçileri Sendikası) </t>
  </si>
  <si>
    <t>I.M.U. SEN</t>
  </si>
  <si>
    <t>(Türkiye Sağlık ve Sosyal Hizmet İşçileri Sendikası)</t>
  </si>
  <si>
    <t>ÖZSAĞLIK-SEN</t>
  </si>
  <si>
    <t>AİLE SAĞLIK-İŞ</t>
  </si>
  <si>
    <t>HİLAL SAĞLIK-İŞ</t>
  </si>
  <si>
    <t xml:space="preserve">(Hilal Sağlık ve Sosyal Hizmetleri İşçileri Sendikası </t>
  </si>
  <si>
    <t>(Öncü Aile ve Sosyal Hizmetler ve Sağlık İşçileri sendikası)</t>
  </si>
  <si>
    <t>SOSYAL-İŞÇİSEN</t>
  </si>
  <si>
    <t>DEV TURİZM-İŞ</t>
  </si>
  <si>
    <t>(Yurt, Otel, Konaklama, Lokanta, Eğlence ve Turizm İşçileri Sendikası)</t>
  </si>
  <si>
    <t>(Türkiye Harb Sanayii, Savunma ve Güvenlik Çalışanları Sendikası)</t>
  </si>
  <si>
    <t>Savunma Güvenlik Danışma ve Yöneticileri Sendikası)</t>
  </si>
  <si>
    <t>HÜR SAV-İŞ</t>
  </si>
  <si>
    <t>(Hür Savunma Snayii İşçileri Sendikası)</t>
  </si>
  <si>
    <t>İMECE EV İŞÇİLERİ SENDİKASI</t>
  </si>
  <si>
    <t>(Gen-Ses-İz İşçi Sendikası)</t>
  </si>
  <si>
    <r>
      <rPr>
        <b/>
        <sz val="10"/>
        <rFont val="Arial"/>
        <family val="2"/>
        <charset val="162"/>
      </rPr>
      <t>Not: 6356 Sayılı Sendikalar ve Toplu İş Sözleşmesi Kanunu'nun Geçici 1. Maddesine göre yönetim kurulu kararı ile faaliyet gösterecekleri iş kolunu Bakanlığa bildirmeyen sendikalara istatistiklerde yer verilmemiştir.</t>
    </r>
    <r>
      <rPr>
        <sz val="10"/>
        <rFont val="Arial"/>
        <family val="2"/>
        <charset val="162"/>
      </rPr>
      <t xml:space="preserve">
</t>
    </r>
    <r>
      <rPr>
        <i/>
        <sz val="10"/>
        <rFont val="Arial"/>
        <family val="2"/>
        <charset val="162"/>
      </rPr>
      <t xml:space="preserve">Note:Trade Unions which do not inform Ministry about their branch of activity in which they will function determined by the executive board according to Provisional Article 1 of Law on Trade Unions and Collective Labour Agreements are not included to the statistics.  
</t>
    </r>
    <r>
      <rPr>
        <sz val="10"/>
        <rFont val="Arial"/>
        <family val="2"/>
        <charset val="162"/>
      </rPr>
      <t xml:space="preserve">
</t>
    </r>
  </si>
  <si>
    <r>
      <t xml:space="preserve">1.14 İşkollarına  göre işçi ve sendikalı işçi sayıları, Ocak 2024
  </t>
    </r>
    <r>
      <rPr>
        <i/>
        <sz val="12"/>
        <rFont val="Arial"/>
        <family val="2"/>
        <charset val="162"/>
      </rPr>
      <t xml:space="preserve">  Workers and members of trades unions by economic activity, January 2024</t>
    </r>
  </si>
  <si>
    <r>
      <t xml:space="preserve">1.15 İllere ve Cinsiyete göre sendika üye sayısı, Ocak 2024
     </t>
    </r>
    <r>
      <rPr>
        <i/>
        <sz val="12"/>
        <rFont val="Arial"/>
        <family val="2"/>
        <charset val="162"/>
      </rPr>
      <t xml:space="preserve">   Member of union by province and sex, January 2024</t>
    </r>
  </si>
  <si>
    <r>
      <t xml:space="preserve">1.15 İllere ve Cinsiyete göre sendika üye sayısı, Ocak 2024 (devam)
       </t>
    </r>
    <r>
      <rPr>
        <i/>
        <sz val="12"/>
        <rFont val="Arial"/>
        <family val="2"/>
        <charset val="162"/>
      </rPr>
      <t xml:space="preserve"> Member of union by province and sex, January 2024 (continued)</t>
    </r>
  </si>
  <si>
    <r>
      <t xml:space="preserve">1.15 İllere ve Cinsiyete göre sendika üye sayısı, Ocak 2024 (devam)
   </t>
    </r>
    <r>
      <rPr>
        <i/>
        <sz val="12"/>
        <rFont val="Arial"/>
        <family val="2"/>
        <charset val="162"/>
      </rPr>
      <t xml:space="preserve">     Member of union by province and sex, January 2024 (continued)</t>
    </r>
  </si>
  <si>
    <r>
      <t xml:space="preserve">1.16 İşkollarına ve sendikalara göre işçi ve sendikalı işçi sayıları,Temmuz 2024 (devam)
     </t>
    </r>
    <r>
      <rPr>
        <i/>
        <sz val="14"/>
        <rFont val="Arial"/>
        <family val="2"/>
        <charset val="162"/>
      </rPr>
      <t xml:space="preserve">   Workers and members of trades unions by economic activity and trade union, July 2024 (continued)</t>
    </r>
  </si>
  <si>
    <r>
      <t xml:space="preserve">1.16 İşkollarına ve sendikalara göre işçi ve sendikalı işçi sayıları, Temmuz 2024
   </t>
    </r>
    <r>
      <rPr>
        <i/>
        <sz val="14"/>
        <rFont val="Arial"/>
        <family val="2"/>
        <charset val="162"/>
      </rPr>
      <t xml:space="preserve">     Workers and members of trades unions by economic activity and trade union, July 2024</t>
    </r>
  </si>
  <si>
    <r>
      <t xml:space="preserve">1.16 İşkollarına ve sendikalara göre işçi ve sendikalı işçi sayıları,Temmuz 2024 (devam)
      </t>
    </r>
    <r>
      <rPr>
        <i/>
        <sz val="14"/>
        <rFont val="Arial"/>
        <family val="2"/>
        <charset val="162"/>
      </rPr>
      <t xml:space="preserve">  Workers and members of trades unions by economic activity and trade union, July 2024 (continued)</t>
    </r>
  </si>
  <si>
    <t>OREMSEN</t>
  </si>
  <si>
    <t>(Orman Emekçileri Sendikası)</t>
  </si>
  <si>
    <t>TÜM ÇAY- İŞ</t>
  </si>
  <si>
    <t>( Gıda Sanayi İşçileri Sendikası)</t>
  </si>
  <si>
    <t>ÖZGÜR-SEN</t>
  </si>
  <si>
    <t>(ÖrgürlükçüTekstil İşçileri Sendikası)</t>
  </si>
  <si>
    <t>(Basın Yayın Polis Muhabirleri Sendikası</t>
  </si>
  <si>
    <t>HÜR BANKACILAR-SEN</t>
  </si>
  <si>
    <t>(Hür Bankacılar Finans Sigorta Emekçileri Sendikası)</t>
  </si>
  <si>
    <t>(Vakıf, Eğitim,Büro Sendikası)</t>
  </si>
  <si>
    <t>KAMU İŞ SEN</t>
  </si>
  <si>
    <t>(Kamu İşçileri Sendikası)</t>
  </si>
  <si>
    <t>1.5 Aylara göre imzalanan toplu iş sözleşmeleri, 2024</t>
  </si>
  <si>
    <t xml:space="preserve">      Collective aggreements signed by months, 2024</t>
  </si>
  <si>
    <r>
      <t xml:space="preserve">1.7 İllere göre imzalanan toplu iş sözleşmeleri, 2024
     </t>
    </r>
    <r>
      <rPr>
        <i/>
        <sz val="11"/>
        <rFont val="Arial"/>
        <family val="2"/>
        <charset val="162"/>
      </rPr>
      <t>Collective agreements signed by province, 2024</t>
    </r>
  </si>
  <si>
    <r>
      <t xml:space="preserve">1.7 İllere göre imzalanan toplu iş sözleşmeleri, 2024 (devam)
     </t>
    </r>
    <r>
      <rPr>
        <i/>
        <sz val="11"/>
        <rFont val="Arial"/>
        <family val="2"/>
        <charset val="162"/>
      </rPr>
      <t>Collective agreements concluded by province, 2024 (continued)</t>
    </r>
  </si>
  <si>
    <r>
      <rPr>
        <b/>
        <sz val="12"/>
        <rFont val="Arial"/>
        <family val="2"/>
        <charset val="162"/>
      </rPr>
      <t>Not: 2023 yılı bilgileri geriye dönük olarak revize edilmiştir.</t>
    </r>
    <r>
      <rPr>
        <sz val="12"/>
        <rFont val="Arial"/>
        <family val="2"/>
        <charset val="162"/>
      </rPr>
      <t xml:space="preserve">
</t>
    </r>
    <r>
      <rPr>
        <i/>
        <sz val="12"/>
        <rFont val="Arial"/>
        <family val="2"/>
        <charset val="162"/>
      </rPr>
      <t xml:space="preserve">Note:2023 data has been revised retrospectively. </t>
    </r>
  </si>
  <si>
    <r>
      <t xml:space="preserve">1.9 Yüksek Hakem Kurulunca sonuçlandırılan toplu iş sözleşmeleri, 2023-2024
      </t>
    </r>
    <r>
      <rPr>
        <i/>
        <sz val="12"/>
        <rFont val="Arial"/>
        <family val="2"/>
        <charset val="162"/>
      </rPr>
      <t>Collective agreements concluded by The Supreme Arbitration Board, 2023-2024</t>
    </r>
  </si>
  <si>
    <r>
      <t xml:space="preserve">1.12 İşkollarına göre grev ve lokavt uygulamaları, 2024
     </t>
    </r>
    <r>
      <rPr>
        <i/>
        <sz val="14"/>
        <rFont val="Arial"/>
        <family val="2"/>
        <charset val="162"/>
      </rPr>
      <t xml:space="preserve">  Strikes and Lockouts by economic activity, 2024</t>
    </r>
  </si>
  <si>
    <r>
      <t xml:space="preserve">       Grev uygulamaları, 2024
</t>
    </r>
    <r>
      <rPr>
        <i/>
        <sz val="14"/>
        <rFont val="Arial"/>
        <family val="2"/>
        <charset val="162"/>
      </rPr>
      <t xml:space="preserve">       Strikes applications, 2024</t>
    </r>
  </si>
  <si>
    <r>
      <t xml:space="preserve">1.17 İşkollarına  göre işçi ve sendikalı işçi sayıları, Temmuz 2024
   </t>
    </r>
    <r>
      <rPr>
        <i/>
        <sz val="14"/>
        <rFont val="Arial"/>
        <family val="2"/>
        <charset val="162"/>
      </rPr>
      <t xml:space="preserve"> Workers and members of trades unions by economic activity, July 2024</t>
    </r>
  </si>
  <si>
    <r>
      <t xml:space="preserve">1.18 İllere ve Cinsiyete göre sendika üye sayısı, Temmuz 2024
       </t>
    </r>
    <r>
      <rPr>
        <i/>
        <sz val="14"/>
        <rFont val="Arial"/>
        <family val="2"/>
        <charset val="162"/>
      </rPr>
      <t xml:space="preserve"> Member of union by province and sex, July 2024</t>
    </r>
  </si>
  <si>
    <r>
      <t xml:space="preserve">1.18  İllere ve Cinsiyete göre sendika üye sayısı, Temmuz 2024 (devam)
      </t>
    </r>
    <r>
      <rPr>
        <i/>
        <sz val="14"/>
        <rFont val="Arial"/>
        <family val="2"/>
        <charset val="162"/>
      </rPr>
      <t xml:space="preserve">  Member of union by province and sex, July 2024 (continued)</t>
    </r>
  </si>
  <si>
    <r>
      <t xml:space="preserve">1.18 İllere ve Cinsiyete göre sendika üye sayısı, Temmuz 2024 (devam)
        </t>
    </r>
    <r>
      <rPr>
        <i/>
        <sz val="14"/>
        <rFont val="Arial"/>
        <family val="2"/>
        <charset val="162"/>
      </rPr>
      <t>Member of union by province and sex, July 2024 (continued)</t>
    </r>
  </si>
  <si>
    <r>
      <t xml:space="preserve">1.19 Cinsiyete göre işçi, üye sayısı ve sendikalaşma oranı, 2024
        </t>
    </r>
    <r>
      <rPr>
        <i/>
        <sz val="14"/>
        <rFont val="Arial TUR"/>
        <charset val="162"/>
      </rPr>
      <t>Workers, number of members and unionization rate by sex, 2024</t>
    </r>
  </si>
  <si>
    <r>
      <t xml:space="preserve">Ocak 2024
</t>
    </r>
    <r>
      <rPr>
        <i/>
        <sz val="10"/>
        <rFont val="Arial"/>
        <family val="2"/>
        <charset val="162"/>
      </rPr>
      <t>January 2024</t>
    </r>
  </si>
  <si>
    <r>
      <t xml:space="preserve">Temmuz 2024
</t>
    </r>
    <r>
      <rPr>
        <i/>
        <sz val="10"/>
        <rFont val="Arial"/>
        <family val="2"/>
        <charset val="162"/>
      </rPr>
      <t>July 2024</t>
    </r>
  </si>
  <si>
    <r>
      <t xml:space="preserve">Ocak 2024
</t>
    </r>
    <r>
      <rPr>
        <i/>
        <sz val="10"/>
        <rFont val="Arial"/>
        <family val="2"/>
        <charset val="162"/>
      </rPr>
      <t>January 2025</t>
    </r>
    <r>
      <rPr>
        <sz val="11"/>
        <color theme="1"/>
        <rFont val="Calibri"/>
        <family val="2"/>
        <charset val="162"/>
        <scheme val="minor"/>
      </rPr>
      <t/>
    </r>
  </si>
  <si>
    <r>
      <t xml:space="preserve">Temmuz 2024
</t>
    </r>
    <r>
      <rPr>
        <i/>
        <sz val="10"/>
        <rFont val="Arial"/>
        <family val="2"/>
        <charset val="162"/>
      </rPr>
      <t>July 2025</t>
    </r>
    <r>
      <rPr>
        <sz val="11"/>
        <color theme="1"/>
        <rFont val="Calibri"/>
        <family val="2"/>
        <charset val="162"/>
        <scheme val="minor"/>
      </rPr>
      <t/>
    </r>
  </si>
  <si>
    <r>
      <t xml:space="preserve">Ocak 2024
</t>
    </r>
    <r>
      <rPr>
        <i/>
        <sz val="10"/>
        <rFont val="Arial"/>
        <family val="2"/>
        <charset val="162"/>
      </rPr>
      <t>January 2026</t>
    </r>
    <r>
      <rPr>
        <sz val="11"/>
        <color theme="1"/>
        <rFont val="Calibri"/>
        <family val="2"/>
        <charset val="162"/>
        <scheme val="minor"/>
      </rPr>
      <t/>
    </r>
  </si>
  <si>
    <r>
      <t xml:space="preserve">Temmuz 2024
</t>
    </r>
    <r>
      <rPr>
        <i/>
        <sz val="10"/>
        <rFont val="Arial"/>
        <family val="2"/>
        <charset val="162"/>
      </rPr>
      <t>July 2026</t>
    </r>
    <r>
      <rPr>
        <sz val="11"/>
        <color theme="1"/>
        <rFont val="Calibri"/>
        <family val="2"/>
        <charset val="162"/>
        <scheme val="minor"/>
      </rPr>
      <t/>
    </r>
  </si>
  <si>
    <t>OCAK 2024 JANUARY</t>
  </si>
  <si>
    <t xml:space="preserve">TEMMUZ  2024 JULY  </t>
  </si>
  <si>
    <t>TEMMUZ 2024 JULY</t>
  </si>
  <si>
    <t>01.01.2024</t>
  </si>
  <si>
    <t>01.01.2024- 30.06.2024</t>
  </si>
  <si>
    <t>01.07.2024- 31.12.2024</t>
  </si>
  <si>
    <t>(İtoplu İş Makinaları ve İş Kamyonları Operatörleri Sendikası)</t>
  </si>
  <si>
    <t>YAP-İŞ</t>
  </si>
  <si>
    <t>(Yapı Yol ve İnşaat Emekçileri Sendikası)</t>
  </si>
  <si>
    <t>ÖZ ENERJİ- İŞ</t>
  </si>
  <si>
    <t>(Öz Enerji  Emekçileri Sendikası)</t>
  </si>
  <si>
    <t>(Elektrik, Su, Gaz Santral ve Baraj Çalışanları Sendikası)</t>
  </si>
  <si>
    <t>TURKAP SEN</t>
  </si>
  <si>
    <t>(Turizm Kaptanları Sendikası Sendikası)</t>
  </si>
  <si>
    <t>HİLAL SAĞLIK - İŞ</t>
  </si>
  <si>
    <t>(Hilal Sağlık Ve Sosyal Hizmerler İşçileri Sendikası)</t>
  </si>
  <si>
    <t>HUZUR SAĞLIK - İŞ</t>
  </si>
  <si>
    <t>(Huzur Sağlık ve Sosyal Hizmetler İşçileri Sendikası)</t>
  </si>
  <si>
    <t>ÖZEL HEKİMSEN</t>
  </si>
  <si>
    <t xml:space="preserve">(Hekim ve Diğer Sağlık Çalışanları İşçi Sendikası </t>
  </si>
  <si>
    <t>HÜR SAV- İŞ</t>
  </si>
  <si>
    <t>(Hür Savunma Sanayii İşçileri Sendikası)</t>
  </si>
  <si>
    <t>TAM GENEL-İŞ</t>
  </si>
  <si>
    <t>(Şehir ve Genel Hizmet İşçileri Sendikası)</t>
  </si>
  <si>
    <t>ÖZ METAL-İŞ</t>
  </si>
  <si>
    <t>(Öz Metal İşçileri Sendikası)</t>
  </si>
  <si>
    <t xml:space="preserve">Not :
Not 1: 28/01/2004 tarih ve 5083 Sayılı Türkiye Cumhuriyetinin Para Birmi Hakkında Kanunun 2. maddesi uyarınca; Türk Lirası değerlerin yeni Türk Lirasına dönüşüm işlemlerinin ve Yeni Türk Lirası cinsinden yapılan işlemlerin sonuçlarında ve ödeme aşamalarında yarım Kuruş ve üzerindeki değerler bir Yeni Kuruşa tamamlanır; yarım Yeni Kuruşun altındaki değerler dikkate alınmamıştır.
Not 2 : Gelir Vergisi ve Damga Vergisi hesaplanmamıştır.
(*) 5510 sayılı Kanunun 81. maddesinin (ı) bendine göre, bentde belirtilen şartları sağlayan işverenlere, SGK primi işveren payında 5 puanlık indirim öngörüldüğünden hesaplamalar buna göre yapılmıştır. Gerekli şartları sağlamayan işverenler için, SGK primi işveren payı %20,5'dir.
</t>
  </si>
  <si>
    <t>ENERJİ ÇALIŞANLARI SENDİKASI</t>
  </si>
  <si>
    <t>Gıda sanayi</t>
  </si>
  <si>
    <t>Madencilik ve taş ocakları</t>
  </si>
  <si>
    <t>Petrol, kimya, lastik, plastik ve ilaç</t>
  </si>
  <si>
    <t>Ağaç ve kâğıt</t>
  </si>
  <si>
    <t>Basın, yayın ve gazetecilik</t>
  </si>
  <si>
    <t>Ticaret, büro, eğitim ve güzel sanatlar</t>
  </si>
  <si>
    <t>Metal</t>
  </si>
  <si>
    <t>Taşımacılık</t>
  </si>
  <si>
    <t>Sağlık ve sosyal hizmetler</t>
  </si>
  <si>
    <t>Konaklama ve eğlence işleri</t>
  </si>
  <si>
    <r>
      <rPr>
        <b/>
        <sz val="10"/>
        <rFont val="Arial"/>
        <family val="2"/>
        <charset val="162"/>
      </rPr>
      <t xml:space="preserve">Not: 2013,2014, 2015, 2016, 2017,2018,2019,2020,2021,2022,2023 yılı bilgileri geriye dönük olarak revize edilmiştir.
</t>
    </r>
    <r>
      <rPr>
        <i/>
        <sz val="10"/>
        <rFont val="Arial"/>
        <family val="2"/>
        <charset val="162"/>
      </rPr>
      <t xml:space="preserve">Note: 2013,2014, 2015, 2016,2017,2018,2019,2020,2021,2022,2023 data has been revised retrospectively. </t>
    </r>
  </si>
  <si>
    <r>
      <t xml:space="preserve">Not: 2013,2014, 2015, 2016, 2017,2018,2019,2020,2021,2022,2023 yılı bilgileri geriye dönük olarak revize edilmiştir.
</t>
    </r>
    <r>
      <rPr>
        <i/>
        <sz val="10"/>
        <rFont val="Arial"/>
        <family val="2"/>
        <charset val="162"/>
      </rPr>
      <t xml:space="preserve">Note: 2013,2014, 2015, 2016,2017,2018,2019,2020,2021,2022,2023 data has been revised retrospectively. </t>
    </r>
  </si>
  <si>
    <r>
      <rPr>
        <b/>
        <sz val="10"/>
        <rFont val="Arial"/>
        <family val="2"/>
        <charset val="162"/>
      </rPr>
      <t xml:space="preserve">Not:  2013, 2014, 2015, 2016, 2017,2018, 2019,2020,2021,2022,2023  yılı bilgileri geriye dönük olarak revize edilmiştir.
</t>
    </r>
    <r>
      <rPr>
        <i/>
        <sz val="10"/>
        <rFont val="Arial"/>
        <family val="2"/>
        <charset val="162"/>
      </rPr>
      <t xml:space="preserve">Note: 2013, 2014, 2015, 2016, 2017, 2018, 2019,2020,2021,2022,2023 data has been revised retrospectively. </t>
    </r>
  </si>
  <si>
    <r>
      <t xml:space="preserve">1.6 İşkollarına göre imzalanan toplu iş sözleşmeleri, 2024
</t>
    </r>
    <r>
      <rPr>
        <i/>
        <sz val="18"/>
        <rFont val="Arial"/>
        <family val="2"/>
        <charset val="162"/>
      </rPr>
      <t xml:space="preserve">     Collective agreements signed by economic activity, 2024</t>
    </r>
  </si>
  <si>
    <r>
      <t xml:space="preserve">Not: 2013,2014,2015,2016,2017,2018,2019,2020,2021,2022,2023 yılı bilgileri geriye dönük olarak revize edilmiştir.
</t>
    </r>
    <r>
      <rPr>
        <i/>
        <sz val="12"/>
        <rFont val="Arial"/>
        <family val="2"/>
        <charset val="162"/>
      </rPr>
      <t xml:space="preserve">Note: 2013, 2014, 2015, 2016,2017,2018,2019,2020,2021,2022,2023 data has been revised retrospectively. </t>
    </r>
  </si>
  <si>
    <r>
      <t xml:space="preserve">1.10 Yüksek Hakem Kurulunca sonuçlandırılan toplu iş sözleşmeleri
   </t>
    </r>
    <r>
      <rPr>
        <i/>
        <sz val="14"/>
        <rFont val="Arial"/>
        <family val="2"/>
        <charset val="162"/>
      </rPr>
      <t xml:space="preserve">    Collective agreements concluded by the Supreme Arbitration Board</t>
    </r>
  </si>
  <si>
    <r>
      <t xml:space="preserve">1.11 Grev ve lokavt uygulamaları
    </t>
    </r>
    <r>
      <rPr>
        <i/>
        <sz val="16"/>
        <rFont val="Arial"/>
        <family val="2"/>
        <charset val="162"/>
      </rPr>
      <t xml:space="preserve">   Strikes and lockouts</t>
    </r>
  </si>
  <si>
    <r>
      <t xml:space="preserve">Kamu / </t>
    </r>
    <r>
      <rPr>
        <i/>
        <sz val="13"/>
        <rFont val="Arial"/>
        <family val="2"/>
        <charset val="162"/>
      </rPr>
      <t>Public</t>
    </r>
  </si>
  <si>
    <r>
      <t xml:space="preserve">Özel / </t>
    </r>
    <r>
      <rPr>
        <i/>
        <sz val="13"/>
        <rFont val="Arial"/>
        <family val="2"/>
        <charset val="162"/>
      </rPr>
      <t>Private</t>
    </r>
  </si>
  <si>
    <r>
      <t xml:space="preserve">Toplam / </t>
    </r>
    <r>
      <rPr>
        <i/>
        <sz val="13"/>
        <rFont val="Arial"/>
        <family val="2"/>
        <charset val="162"/>
      </rPr>
      <t>Total</t>
    </r>
  </si>
  <si>
    <r>
      <t xml:space="preserve">Yıllar
</t>
    </r>
    <r>
      <rPr>
        <i/>
        <sz val="13"/>
        <rFont val="Arial"/>
        <family val="2"/>
        <charset val="162"/>
      </rPr>
      <t>Years</t>
    </r>
  </si>
  <si>
    <r>
      <t xml:space="preserve">Sektör
</t>
    </r>
    <r>
      <rPr>
        <i/>
        <sz val="13"/>
        <rFont val="Arial"/>
        <family val="2"/>
        <charset val="162"/>
      </rPr>
      <t>Sector</t>
    </r>
  </si>
  <si>
    <r>
      <t xml:space="preserve">Grev- </t>
    </r>
    <r>
      <rPr>
        <i/>
        <sz val="13"/>
        <rFont val="Arial"/>
        <family val="2"/>
        <charset val="162"/>
      </rPr>
      <t>Strikes</t>
    </r>
  </si>
  <si>
    <r>
      <t>Lokavt-</t>
    </r>
    <r>
      <rPr>
        <sz val="13"/>
        <rFont val="Arial"/>
        <family val="2"/>
        <charset val="162"/>
      </rPr>
      <t xml:space="preserve"> </t>
    </r>
    <r>
      <rPr>
        <i/>
        <sz val="13"/>
        <rFont val="Arial"/>
        <family val="2"/>
        <charset val="162"/>
      </rPr>
      <t>Lockouts</t>
    </r>
  </si>
  <si>
    <r>
      <t xml:space="preserve"> Sayı
</t>
    </r>
    <r>
      <rPr>
        <i/>
        <sz val="13"/>
        <rFont val="Arial"/>
        <family val="2"/>
        <charset val="162"/>
      </rPr>
      <t xml:space="preserve">Number </t>
    </r>
  </si>
  <si>
    <r>
      <t xml:space="preserve"> İşyeri Sayısı
</t>
    </r>
    <r>
      <rPr>
        <i/>
        <sz val="13"/>
        <rFont val="Arial"/>
        <family val="2"/>
        <charset val="162"/>
      </rPr>
      <t xml:space="preserve">Number of Workplaces </t>
    </r>
  </si>
  <si>
    <r>
      <t xml:space="preserve">Toplam İşçi Sayısı </t>
    </r>
    <r>
      <rPr>
        <i/>
        <sz val="13"/>
        <rFont val="Arial"/>
        <family val="2"/>
        <charset val="162"/>
      </rPr>
      <t>Number of total  workers</t>
    </r>
  </si>
  <si>
    <r>
      <t xml:space="preserve">Greve katılan işçi sayısı
</t>
    </r>
    <r>
      <rPr>
        <sz val="13"/>
        <rFont val="Arial"/>
        <family val="2"/>
        <charset val="162"/>
      </rPr>
      <t>Number of workers involved</t>
    </r>
  </si>
  <si>
    <r>
      <t xml:space="preserve"> Kaybolan İşgünü Sayısı
</t>
    </r>
    <r>
      <rPr>
        <i/>
        <sz val="13"/>
        <rFont val="Arial"/>
        <family val="2"/>
        <charset val="162"/>
      </rPr>
      <t>Working days lost</t>
    </r>
  </si>
  <si>
    <r>
      <t xml:space="preserve">Toplam İşçi Sayısı    </t>
    </r>
    <r>
      <rPr>
        <i/>
        <sz val="13"/>
        <rFont val="Arial"/>
        <family val="2"/>
        <charset val="162"/>
      </rPr>
      <t>Number of total  workers</t>
    </r>
  </si>
  <si>
    <r>
      <t xml:space="preserve">Lokavta Uğrayan İşçi Sayısı
</t>
    </r>
    <r>
      <rPr>
        <i/>
        <sz val="13"/>
        <rFont val="Arial"/>
        <family val="2"/>
        <charset val="162"/>
      </rPr>
      <t xml:space="preserve">Number of  Locked-Out Workers </t>
    </r>
  </si>
  <si>
    <r>
      <rPr>
        <b/>
        <sz val="12"/>
        <rFont val="Arial"/>
        <family val="2"/>
        <charset val="162"/>
      </rPr>
      <t xml:space="preserve">Not: 2013, 2014, 2015, 2016, 2017,2018,2019,2020,2021,2022,2023 yılı bilgileri geriye dönük olarak revize edilmiştir.
</t>
    </r>
    <r>
      <rPr>
        <i/>
        <sz val="12"/>
        <rFont val="Arial"/>
        <family val="2"/>
        <charset val="162"/>
      </rPr>
      <t xml:space="preserve">Note: 2013, 2014, 2015, 2016, 2017,2018, 2019,2020,2021,2022,2023 data has been revised retrospectively. </t>
    </r>
  </si>
  <si>
    <r>
      <t xml:space="preserve">İşkolu no.
</t>
    </r>
    <r>
      <rPr>
        <i/>
        <sz val="9"/>
        <rFont val="Arial"/>
        <family val="2"/>
        <charset val="162"/>
      </rPr>
      <t>Nu. of economic activity</t>
    </r>
  </si>
  <si>
    <r>
      <t xml:space="preserve">Lokavt sayısı
</t>
    </r>
    <r>
      <rPr>
        <i/>
        <sz val="10"/>
        <rFont val="Arial"/>
        <family val="2"/>
        <charset val="162"/>
      </rPr>
      <t>Number of  lockouts</t>
    </r>
  </si>
  <si>
    <r>
      <t xml:space="preserve">Lokavt uygulanan işyeri sayısı
</t>
    </r>
    <r>
      <rPr>
        <i/>
        <sz val="10"/>
        <rFont val="Arial"/>
        <family val="2"/>
        <charset val="162"/>
      </rPr>
      <t>Number of workplaces</t>
    </r>
  </si>
  <si>
    <r>
      <t xml:space="preserve">Toplam işçi sayısı
</t>
    </r>
    <r>
      <rPr>
        <i/>
        <sz val="10"/>
        <rFont val="Arial"/>
        <family val="2"/>
        <charset val="162"/>
      </rPr>
      <t>Number of total workers</t>
    </r>
  </si>
  <si>
    <r>
      <t xml:space="preserve">Lokavta katılan işçi sayısı
</t>
    </r>
    <r>
      <rPr>
        <i/>
        <sz val="10"/>
        <rFont val="Arial"/>
        <family val="2"/>
        <charset val="162"/>
      </rPr>
      <t>Number of workers involved</t>
    </r>
  </si>
  <si>
    <r>
      <t xml:space="preserve">Katılım oranı 
</t>
    </r>
    <r>
      <rPr>
        <i/>
        <sz val="10"/>
        <rFont val="Arial"/>
        <family val="2"/>
        <charset val="162"/>
      </rPr>
      <t>Partipacition rate (%)</t>
    </r>
  </si>
  <si>
    <r>
      <t xml:space="preserve">Kaybolan işgünü sayısı
</t>
    </r>
    <r>
      <rPr>
        <i/>
        <sz val="10"/>
        <rFont val="Arial"/>
        <family val="2"/>
        <charset val="162"/>
      </rPr>
      <t>Working days lost</t>
    </r>
  </si>
  <si>
    <r>
      <rPr>
        <b/>
        <sz val="10"/>
        <rFont val="Arial"/>
        <family val="2"/>
        <charset val="162"/>
      </rPr>
      <t xml:space="preserve">Not: Diğer işkollarında grev ve lokavt uygulamasına gidilmemiştir. </t>
    </r>
    <r>
      <rPr>
        <sz val="10"/>
        <rFont val="Arial"/>
        <family val="2"/>
        <charset val="162"/>
      </rPr>
      <t xml:space="preserve">
</t>
    </r>
    <r>
      <rPr>
        <i/>
        <sz val="10"/>
        <rFont val="Arial"/>
        <family val="2"/>
        <charset val="162"/>
      </rPr>
      <t xml:space="preserve">          No strikes and lockouts in other economic activities.</t>
    </r>
  </si>
  <si>
    <r>
      <rPr>
        <b/>
        <sz val="12"/>
        <rFont val="Arial Tur"/>
        <charset val="162"/>
      </rPr>
      <t>Madencilik ve taş ocakları</t>
    </r>
    <r>
      <rPr>
        <sz val="12"/>
        <rFont val="Arial Tur"/>
        <charset val="162"/>
      </rPr>
      <t xml:space="preserve">
Mining and stone quarries</t>
    </r>
  </si>
  <si>
    <r>
      <t xml:space="preserve">       Lokavt uygulamaları, 2024
       </t>
    </r>
    <r>
      <rPr>
        <i/>
        <sz val="14"/>
        <rFont val="Arial"/>
        <family val="2"/>
        <charset val="162"/>
      </rPr>
      <t>Strikes applications, 2024</t>
    </r>
  </si>
  <si>
    <r>
      <t xml:space="preserve">1.13 İşkollarına ve sendikalara göre işçi ve sendikalı işçi sayıları, Ocak 2024
  </t>
    </r>
    <r>
      <rPr>
        <i/>
        <sz val="14"/>
        <rFont val="Arial"/>
        <family val="2"/>
        <charset val="162"/>
      </rPr>
      <t xml:space="preserve">  Workers and members of trades unions by economic activity and trade union, January 2024</t>
    </r>
  </si>
  <si>
    <r>
      <t xml:space="preserve">1.13 İşkollarına ve sendikalara göre işçi ve sendikalı işçi sayıları,Ocak 2024 (devam)
  </t>
    </r>
    <r>
      <rPr>
        <i/>
        <sz val="14"/>
        <rFont val="Arial"/>
        <family val="2"/>
        <charset val="162"/>
      </rPr>
      <t xml:space="preserve">  Workers and members of trades unions by economic activity and trade union, January 2024 (continued)</t>
    </r>
  </si>
  <si>
    <t>(Türkiye Ticaret, Kooperatif, Eğitim, Büro ve Güzel Sanatlar İşçileri Send.)</t>
  </si>
  <si>
    <t>(Metal Çelik Makine Metalden Mamül Eşya Otomontaj ve Yardımcı İşçileri Send.)</t>
  </si>
  <si>
    <t>(Öz Turizm, Yurt, Konaklama,Yemek,Eğlence, Dinlenme Yerleri İşçileri Send.)</t>
  </si>
  <si>
    <t>(Motorlu Kurye, Kargo, Posta,Şoför, Hava Yolları ve Tüm Taşıma İşçileri Send.</t>
  </si>
  <si>
    <r>
      <rPr>
        <b/>
        <sz val="16"/>
        <rFont val="Arial"/>
        <family val="2"/>
        <charset val="162"/>
      </rPr>
      <t>İşkolu no</t>
    </r>
    <r>
      <rPr>
        <sz val="16"/>
        <rFont val="Arial"/>
        <family val="2"/>
        <charset val="162"/>
      </rPr>
      <t xml:space="preserve">
</t>
    </r>
    <r>
      <rPr>
        <i/>
        <sz val="16"/>
        <rFont val="Arial"/>
        <family val="2"/>
        <charset val="162"/>
      </rPr>
      <t>Nu. of ec. ac.</t>
    </r>
  </si>
  <si>
    <r>
      <rPr>
        <b/>
        <sz val="14"/>
        <rFont val="Arial"/>
        <family val="2"/>
        <charset val="162"/>
      </rPr>
      <t>İşkolu no</t>
    </r>
    <r>
      <rPr>
        <sz val="14"/>
        <rFont val="Arial"/>
        <family val="2"/>
        <charset val="162"/>
      </rPr>
      <t xml:space="preserve">
</t>
    </r>
    <r>
      <rPr>
        <i/>
        <sz val="14"/>
        <rFont val="Arial"/>
        <family val="2"/>
        <charset val="162"/>
      </rPr>
      <t>Nu. of ec. ac.</t>
    </r>
  </si>
  <si>
    <r>
      <t xml:space="preserve">İşkolu
</t>
    </r>
    <r>
      <rPr>
        <i/>
        <sz val="14"/>
        <rFont val="Arial"/>
        <family val="2"/>
        <charset val="162"/>
      </rPr>
      <t>Economic activity</t>
    </r>
  </si>
  <si>
    <r>
      <t xml:space="preserve">İşçi sayısı
</t>
    </r>
    <r>
      <rPr>
        <i/>
        <sz val="14"/>
        <rFont val="Arial"/>
        <family val="2"/>
        <charset val="162"/>
      </rPr>
      <t>Number of worker</t>
    </r>
  </si>
  <si>
    <r>
      <t xml:space="preserve">Sendikanın adı
</t>
    </r>
    <r>
      <rPr>
        <i/>
        <sz val="14"/>
        <rFont val="Arial"/>
        <family val="2"/>
        <charset val="162"/>
      </rPr>
      <t>Trade union's name</t>
    </r>
  </si>
  <si>
    <r>
      <t xml:space="preserve">Üye
</t>
    </r>
    <r>
      <rPr>
        <i/>
        <sz val="14"/>
        <rFont val="Arial"/>
        <family val="2"/>
        <charset val="162"/>
      </rPr>
      <t>Member</t>
    </r>
  </si>
  <si>
    <r>
      <t xml:space="preserve">Sayı
</t>
    </r>
    <r>
      <rPr>
        <i/>
        <sz val="14"/>
        <rFont val="Arial"/>
        <family val="2"/>
        <charset val="162"/>
      </rPr>
      <t>Number</t>
    </r>
  </si>
  <si>
    <t>(Hür Tekstil Dokuma, İplik, Trikotaj, Deri ve Giyim İşçileri Send.)</t>
  </si>
  <si>
    <t>(Öz Turizm,Yurt,Konaklama,Yemek,Eğlence,Dinlenme Yerleri İşçileri Send.)</t>
  </si>
  <si>
    <r>
      <t xml:space="preserve">İşkolu
</t>
    </r>
    <r>
      <rPr>
        <i/>
        <sz val="13"/>
        <rFont val="Arial"/>
        <family val="2"/>
        <charset val="162"/>
      </rPr>
      <t>Economic activity</t>
    </r>
  </si>
  <si>
    <r>
      <t xml:space="preserve">İşçi sayısı
</t>
    </r>
    <r>
      <rPr>
        <i/>
        <sz val="13"/>
        <rFont val="Arial"/>
        <family val="2"/>
        <charset val="162"/>
      </rPr>
      <t>Number of worker</t>
    </r>
  </si>
  <si>
    <r>
      <t xml:space="preserve">Sendikanın adı
</t>
    </r>
    <r>
      <rPr>
        <i/>
        <sz val="13"/>
        <rFont val="Arial"/>
        <family val="2"/>
        <charset val="162"/>
      </rPr>
      <t>Trade union's name</t>
    </r>
  </si>
  <si>
    <r>
      <t xml:space="preserve">Üye
</t>
    </r>
    <r>
      <rPr>
        <i/>
        <sz val="13"/>
        <rFont val="Arial"/>
        <family val="2"/>
        <charset val="162"/>
      </rPr>
      <t>Member</t>
    </r>
  </si>
  <si>
    <r>
      <t xml:space="preserve">Sayı
</t>
    </r>
    <r>
      <rPr>
        <i/>
        <sz val="13"/>
        <rFont val="Arial"/>
        <family val="2"/>
        <charset val="162"/>
      </rPr>
      <t>Number</t>
    </r>
  </si>
  <si>
    <r>
      <t xml:space="preserve">Toplam / </t>
    </r>
    <r>
      <rPr>
        <i/>
        <sz val="16"/>
        <rFont val="Arial"/>
        <family val="2"/>
        <charset val="162"/>
      </rPr>
      <t>Total</t>
    </r>
  </si>
  <si>
    <r>
      <t xml:space="preserve">1.24 Yıllara göre günlük ve aylık asgari ücretler
     </t>
    </r>
    <r>
      <rPr>
        <i/>
        <sz val="14"/>
        <rFont val="Arial"/>
        <family val="2"/>
        <charset val="162"/>
      </rPr>
      <t xml:space="preserve">  Daily and monthly minumum wages by years   </t>
    </r>
  </si>
  <si>
    <r>
      <t xml:space="preserve">1.26 Asgari Ücretin Net Hesabı ve İşverene Maliyeti (01.01.2024 - 31.12.2024)
  </t>
    </r>
    <r>
      <rPr>
        <i/>
        <sz val="18"/>
        <rFont val="Arial"/>
        <family val="2"/>
        <charset val="162"/>
      </rPr>
      <t xml:space="preserve"> Minimum wage net calculation and its cost to the employer (01.01.2024 - 31.12.2024)</t>
    </r>
  </si>
  <si>
    <r>
      <t xml:space="preserve">1.27  Kıdem tazminatı tavan miktarı
         </t>
    </r>
    <r>
      <rPr>
        <i/>
        <sz val="16"/>
        <color indexed="8"/>
        <rFont val="Arial"/>
        <family val="2"/>
        <charset val="162"/>
      </rPr>
      <t>The amount of severance pay ceiling</t>
    </r>
  </si>
  <si>
    <r>
      <t xml:space="preserve">Yürürlük tarihleri  
</t>
    </r>
    <r>
      <rPr>
        <i/>
        <sz val="14"/>
        <color indexed="8"/>
        <rFont val="Arial"/>
        <family val="2"/>
        <charset val="162"/>
      </rPr>
      <t xml:space="preserve">Validity dates      </t>
    </r>
    <r>
      <rPr>
        <b/>
        <sz val="14"/>
        <color indexed="8"/>
        <rFont val="Arial"/>
        <family val="2"/>
        <charset val="162"/>
      </rPr>
      <t xml:space="preserve">                                                                                           </t>
    </r>
  </si>
  <si>
    <r>
      <t xml:space="preserve">Miktar (TL/Yıl)  
</t>
    </r>
    <r>
      <rPr>
        <i/>
        <sz val="14"/>
        <color indexed="8"/>
        <rFont val="Arial"/>
        <family val="2"/>
        <charset val="162"/>
      </rPr>
      <t xml:space="preserve">TL / Year      </t>
    </r>
    <r>
      <rPr>
        <b/>
        <sz val="14"/>
        <color indexed="8"/>
        <rFont val="Arial"/>
        <family val="2"/>
        <charset val="162"/>
      </rPr>
      <t xml:space="preserve">                                        </t>
    </r>
    <r>
      <rPr>
        <b/>
        <i/>
        <sz val="14"/>
        <color indexed="8"/>
        <rFont val="Times New Roman"/>
        <family val="1"/>
        <charset val="16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</si>
</sst>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_-;\-* #,##0.00_-;_-* &quot;-&quot;??_-;_-@_-"/>
    <numFmt numFmtId="164" formatCode="_-* #,##0.00\ _₺_-;\-* #,##0.00\ _₺_-;_-* &quot;-&quot;??\ _₺_-;_-@_-"/>
    <numFmt numFmtId="165" formatCode="_(* #,##0.00_);_(* \(#,##0.00\);_(* &quot;-&quot;??_);_(@_)"/>
    <numFmt numFmtId="166" formatCode="_-* #,##0\ _T_L_-;\-* #,##0\ _T_L_-;_-* &quot;-&quot;\ _T_L_-;_-@_-"/>
    <numFmt numFmtId="167" formatCode="0.0"/>
    <numFmt numFmtId="168" formatCode="mmmm\ yyyy"/>
    <numFmt numFmtId="169" formatCode="_(* #,##0_);_(* \(#,##0\);_(* &quot;-&quot;??_);_(@_)"/>
    <numFmt numFmtId="170" formatCode="#,##0_ ;\-#,##0\ "/>
    <numFmt numFmtId="171" formatCode="_-* #,##0_-;\-* #,##0_-;_-* &quot;-&quot;??_-;_-@_-"/>
    <numFmt numFmtId="172" formatCode="#,##0;[Red]#,##0"/>
    <numFmt numFmtId="173" formatCode="#,##0.00;[Red]#,##0.00"/>
    <numFmt numFmtId="174" formatCode="#,##0.00\ &quot;₺&quot;"/>
  </numFmts>
  <fonts count="137">
    <font>
      <sz val="10"/>
      <name val="Arial Tur"/>
      <charset val="162"/>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1"/>
      <color theme="1"/>
      <name val="Calibri"/>
      <family val="2"/>
      <charset val="162"/>
      <scheme val="minor"/>
    </font>
    <font>
      <sz val="10"/>
      <name val="Arial Tur"/>
      <charset val="162"/>
    </font>
    <font>
      <sz val="10"/>
      <name val="Helv"/>
      <charset val="204"/>
    </font>
    <font>
      <sz val="10"/>
      <name val="Arial"/>
      <family val="2"/>
      <charset val="162"/>
    </font>
    <font>
      <sz val="8"/>
      <name val="Arial Tur"/>
      <charset val="162"/>
    </font>
    <font>
      <b/>
      <sz val="12"/>
      <name val="Arial"/>
      <family val="2"/>
      <charset val="162"/>
    </font>
    <font>
      <sz val="11"/>
      <name val="Arial"/>
      <family val="2"/>
      <charset val="162"/>
    </font>
    <font>
      <i/>
      <sz val="11"/>
      <color indexed="8"/>
      <name val="Arial"/>
      <family val="2"/>
      <charset val="162"/>
    </font>
    <font>
      <i/>
      <sz val="11"/>
      <name val="Arial"/>
      <family val="2"/>
      <charset val="162"/>
    </font>
    <font>
      <sz val="12"/>
      <name val="Arial"/>
      <family val="2"/>
      <charset val="162"/>
    </font>
    <font>
      <b/>
      <sz val="10"/>
      <name val="Arial Tur"/>
      <charset val="162"/>
    </font>
    <font>
      <i/>
      <sz val="10"/>
      <name val="Arial"/>
      <family val="2"/>
      <charset val="162"/>
    </font>
    <font>
      <i/>
      <sz val="12"/>
      <name val="Arial"/>
      <family val="2"/>
      <charset val="162"/>
    </font>
    <font>
      <b/>
      <sz val="8"/>
      <name val="Arial"/>
      <family val="2"/>
      <charset val="162"/>
    </font>
    <font>
      <sz val="8"/>
      <name val="Arial"/>
      <family val="2"/>
      <charset val="162"/>
    </font>
    <font>
      <sz val="9"/>
      <name val="Arial"/>
      <family val="2"/>
      <charset val="162"/>
    </font>
    <font>
      <b/>
      <sz val="10"/>
      <name val="Arial"/>
      <family val="2"/>
      <charset val="162"/>
    </font>
    <font>
      <b/>
      <sz val="9"/>
      <name val="Arial"/>
      <family val="2"/>
      <charset val="162"/>
    </font>
    <font>
      <i/>
      <sz val="9"/>
      <name val="Arial"/>
      <family val="2"/>
      <charset val="162"/>
    </font>
    <font>
      <b/>
      <sz val="10"/>
      <color indexed="8"/>
      <name val="Arial"/>
      <family val="2"/>
      <charset val="162"/>
    </font>
    <font>
      <sz val="10"/>
      <color indexed="8"/>
      <name val="Arial"/>
      <family val="2"/>
      <charset val="162"/>
    </font>
    <font>
      <b/>
      <sz val="11"/>
      <name val="Arial"/>
      <family val="2"/>
      <charset val="162"/>
    </font>
    <font>
      <sz val="11"/>
      <name val="Helv"/>
      <charset val="204"/>
    </font>
    <font>
      <b/>
      <sz val="11"/>
      <color indexed="8"/>
      <name val="Arial"/>
      <family val="2"/>
      <charset val="162"/>
    </font>
    <font>
      <b/>
      <sz val="16"/>
      <name val="Arial"/>
      <family val="2"/>
      <charset val="162"/>
    </font>
    <font>
      <sz val="11"/>
      <color indexed="8"/>
      <name val="Calibri"/>
      <family val="2"/>
      <charset val="162"/>
    </font>
    <font>
      <sz val="10"/>
      <name val="Arial"/>
      <family val="2"/>
      <charset val="162"/>
    </font>
    <font>
      <b/>
      <sz val="11"/>
      <name val="Arial Tur"/>
    </font>
    <font>
      <sz val="11"/>
      <name val="Arial Tur"/>
    </font>
    <font>
      <sz val="8"/>
      <name val="Arial"/>
      <family val="2"/>
      <charset val="162"/>
    </font>
    <font>
      <sz val="7"/>
      <name val="Arial"/>
      <family val="2"/>
      <charset val="162"/>
    </font>
    <font>
      <sz val="11"/>
      <name val="Arial Tur"/>
      <charset val="162"/>
    </font>
    <font>
      <i/>
      <sz val="8"/>
      <name val="Arial"/>
      <family val="2"/>
      <charset val="162"/>
    </font>
    <font>
      <sz val="10"/>
      <name val="Times New Roman"/>
      <family val="1"/>
      <charset val="162"/>
    </font>
    <font>
      <b/>
      <i/>
      <sz val="10"/>
      <name val="Arial"/>
      <family val="2"/>
      <charset val="162"/>
    </font>
    <font>
      <sz val="10"/>
      <name val="Arial Tur"/>
    </font>
    <font>
      <i/>
      <sz val="10"/>
      <name val="Arial Tur"/>
      <charset val="162"/>
    </font>
    <font>
      <i/>
      <sz val="9.5"/>
      <name val="Arial"/>
      <family val="2"/>
      <charset val="162"/>
    </font>
    <font>
      <i/>
      <sz val="11"/>
      <name val="Arial TUR"/>
      <charset val="162"/>
    </font>
    <font>
      <sz val="10"/>
      <name val="Arial"/>
      <family val="2"/>
      <charset val="162"/>
    </font>
    <font>
      <b/>
      <sz val="11"/>
      <name val="Arial Tur"/>
      <charset val="162"/>
    </font>
    <font>
      <sz val="11"/>
      <color indexed="8"/>
      <name val="Arial"/>
      <family val="2"/>
      <charset val="162"/>
    </font>
    <font>
      <sz val="11"/>
      <color theme="1"/>
      <name val="Calibri"/>
      <family val="2"/>
      <charset val="162"/>
      <scheme val="minor"/>
    </font>
    <font>
      <b/>
      <sz val="10"/>
      <color rgb="FF000000"/>
      <name val="Arial"/>
      <family val="2"/>
      <charset val="162"/>
    </font>
    <font>
      <sz val="10"/>
      <color rgb="FF000000"/>
      <name val="Arial"/>
      <family val="2"/>
      <charset val="162"/>
    </font>
    <font>
      <b/>
      <sz val="11"/>
      <color rgb="FF000000"/>
      <name val="Arial"/>
      <family val="2"/>
      <charset val="162"/>
    </font>
    <font>
      <sz val="10"/>
      <color rgb="FFFF0000"/>
      <name val="Arial"/>
      <family val="2"/>
      <charset val="162"/>
    </font>
    <font>
      <u/>
      <sz val="10"/>
      <color indexed="12"/>
      <name val="Arial Tur"/>
      <charset val="162"/>
    </font>
    <font>
      <sz val="10"/>
      <color theme="1"/>
      <name val="Arial"/>
      <family val="2"/>
      <charset val="162"/>
    </font>
    <font>
      <sz val="11"/>
      <color theme="0"/>
      <name val="Arial"/>
      <family val="2"/>
      <charset val="162"/>
    </font>
    <font>
      <b/>
      <sz val="14"/>
      <name val="Arial"/>
      <family val="2"/>
      <charset val="162"/>
    </font>
    <font>
      <i/>
      <sz val="14"/>
      <name val="Arial"/>
      <family val="2"/>
      <charset val="162"/>
    </font>
    <font>
      <b/>
      <sz val="9"/>
      <name val="Arial"/>
      <family val="2"/>
    </font>
    <font>
      <sz val="9"/>
      <name val="Arial"/>
      <family val="2"/>
    </font>
    <font>
      <b/>
      <sz val="12"/>
      <name val="Times New Roman"/>
      <family val="1"/>
      <charset val="162"/>
    </font>
    <font>
      <sz val="12"/>
      <name val="Times New Roman"/>
      <family val="1"/>
      <charset val="162"/>
    </font>
    <font>
      <b/>
      <sz val="12"/>
      <color rgb="FF000000"/>
      <name val="Times New Roman"/>
      <family val="1"/>
      <charset val="162"/>
    </font>
    <font>
      <sz val="12"/>
      <color rgb="FF000000"/>
      <name val="Times New Roman"/>
      <family val="1"/>
      <charset val="162"/>
    </font>
    <font>
      <sz val="12"/>
      <color rgb="FF212529"/>
      <name val="Times New Roman"/>
      <family val="1"/>
      <charset val="162"/>
    </font>
    <font>
      <b/>
      <sz val="12"/>
      <color rgb="FF212529"/>
      <name val="Times New Roman"/>
      <family val="1"/>
      <charset val="162"/>
    </font>
    <font>
      <sz val="12"/>
      <color rgb="FF202122"/>
      <name val="Times New Roman"/>
      <family val="1"/>
      <charset val="162"/>
    </font>
    <font>
      <sz val="12"/>
      <color theme="1"/>
      <name val="Times New Roman"/>
      <family val="1"/>
      <charset val="162"/>
    </font>
    <font>
      <b/>
      <i/>
      <sz val="12"/>
      <color rgb="FF212529"/>
      <name val="Times New Roman"/>
      <family val="1"/>
      <charset val="162"/>
    </font>
    <font>
      <i/>
      <sz val="12"/>
      <color rgb="FF212529"/>
      <name val="Times New Roman"/>
      <family val="1"/>
      <charset val="162"/>
    </font>
    <font>
      <b/>
      <i/>
      <sz val="12"/>
      <color rgb="FF000000"/>
      <name val="Times New Roman"/>
      <family val="1"/>
      <charset val="162"/>
    </font>
    <font>
      <i/>
      <sz val="12"/>
      <color rgb="FF000000"/>
      <name val="Times New Roman"/>
      <family val="1"/>
      <charset val="162"/>
    </font>
    <font>
      <i/>
      <sz val="12"/>
      <color theme="1"/>
      <name val="Times New Roman"/>
      <family val="1"/>
      <charset val="162"/>
    </font>
    <font>
      <b/>
      <sz val="11"/>
      <name val="Times New Roman"/>
      <family val="1"/>
      <charset val="162"/>
    </font>
    <font>
      <b/>
      <i/>
      <sz val="11"/>
      <name val="Times New Roman"/>
      <family val="1"/>
      <charset val="162"/>
    </font>
    <font>
      <i/>
      <sz val="11"/>
      <name val="Times New Roman"/>
      <family val="1"/>
      <charset val="162"/>
    </font>
    <font>
      <b/>
      <i/>
      <sz val="12"/>
      <name val="Times New Roman"/>
      <family val="1"/>
      <charset val="162"/>
    </font>
    <font>
      <i/>
      <sz val="12"/>
      <name val="Times New Roman"/>
      <family val="1"/>
      <charset val="162"/>
    </font>
    <font>
      <i/>
      <sz val="11"/>
      <color theme="1"/>
      <name val="Times New Roman"/>
      <family val="1"/>
      <charset val="162"/>
    </font>
    <font>
      <sz val="11"/>
      <name val="Times New Roman"/>
      <family val="1"/>
      <charset val="162"/>
    </font>
    <font>
      <b/>
      <sz val="11"/>
      <color theme="1"/>
      <name val="Times New Roman"/>
      <family val="1"/>
      <charset val="162"/>
    </font>
    <font>
      <sz val="11"/>
      <color indexed="8"/>
      <name val="Times New Roman"/>
      <family val="1"/>
      <charset val="162"/>
    </font>
    <font>
      <b/>
      <sz val="11"/>
      <color theme="1"/>
      <name val="Helv"/>
      <charset val="204"/>
    </font>
    <font>
      <b/>
      <i/>
      <sz val="11"/>
      <color theme="1"/>
      <name val="Times New Roman"/>
      <family val="1"/>
      <charset val="162"/>
    </font>
    <font>
      <b/>
      <sz val="12"/>
      <color theme="1"/>
      <name val="Times New Roman"/>
      <family val="1"/>
      <charset val="162"/>
    </font>
    <font>
      <b/>
      <i/>
      <sz val="12"/>
      <color theme="1"/>
      <name val="Times New Roman"/>
      <family val="1"/>
      <charset val="162"/>
    </font>
    <font>
      <b/>
      <i/>
      <sz val="10"/>
      <name val="Times New Roman"/>
      <family val="1"/>
      <charset val="162"/>
    </font>
    <font>
      <i/>
      <sz val="10"/>
      <name val="Times New Roman"/>
      <family val="1"/>
      <charset val="162"/>
    </font>
    <font>
      <sz val="12"/>
      <name val="Arial Tur"/>
      <charset val="162"/>
    </font>
    <font>
      <sz val="12"/>
      <color theme="1"/>
      <name val="Calibri"/>
      <family val="2"/>
      <charset val="162"/>
      <scheme val="minor"/>
    </font>
    <font>
      <b/>
      <sz val="13"/>
      <name val="Arial"/>
      <family val="2"/>
      <charset val="162"/>
    </font>
    <font>
      <i/>
      <sz val="13"/>
      <name val="Arial"/>
      <family val="2"/>
      <charset val="162"/>
    </font>
    <font>
      <sz val="13"/>
      <name val="Arial"/>
      <family val="2"/>
      <charset val="162"/>
    </font>
    <font>
      <sz val="14"/>
      <name val="Arial"/>
      <family val="2"/>
      <charset val="162"/>
    </font>
    <font>
      <sz val="14"/>
      <name val="Helv"/>
      <charset val="204"/>
    </font>
    <font>
      <b/>
      <i/>
      <sz val="14"/>
      <name val="Arial"/>
      <family val="2"/>
      <charset val="162"/>
    </font>
    <font>
      <sz val="11"/>
      <name val="Calibri"/>
      <family val="2"/>
      <charset val="162"/>
    </font>
    <font>
      <sz val="11"/>
      <name val="Calibri"/>
      <family val="2"/>
      <charset val="162"/>
    </font>
    <font>
      <b/>
      <sz val="11"/>
      <name val="Calibri"/>
      <family val="2"/>
      <charset val="162"/>
    </font>
    <font>
      <b/>
      <sz val="12"/>
      <color indexed="9"/>
      <name val="Arial"/>
      <family val="2"/>
      <charset val="162"/>
    </font>
    <font>
      <sz val="16"/>
      <name val="Calibri"/>
      <family val="2"/>
      <charset val="162"/>
    </font>
    <font>
      <sz val="12"/>
      <color rgb="FF000000"/>
      <name val="Arial"/>
      <family val="2"/>
      <charset val="162"/>
    </font>
    <font>
      <sz val="11"/>
      <name val="Calibri"/>
      <family val="2"/>
      <charset val="162"/>
    </font>
    <font>
      <b/>
      <sz val="12"/>
      <name val="Arial Tur"/>
      <charset val="162"/>
    </font>
    <font>
      <i/>
      <sz val="12"/>
      <name val="Arial Tur"/>
      <charset val="162"/>
    </font>
    <font>
      <sz val="16"/>
      <name val="Arial"/>
      <family val="2"/>
      <charset val="162"/>
    </font>
    <font>
      <b/>
      <sz val="11"/>
      <color theme="0"/>
      <name val="Arial"/>
      <family val="2"/>
      <charset val="162"/>
    </font>
    <font>
      <sz val="11"/>
      <color theme="1"/>
      <name val="Arial"/>
      <family val="2"/>
      <charset val="162"/>
    </font>
    <font>
      <b/>
      <i/>
      <sz val="12"/>
      <name val="Arial"/>
      <family val="2"/>
      <charset val="162"/>
    </font>
    <font>
      <sz val="14"/>
      <name val="Arial Tur"/>
      <charset val="162"/>
    </font>
    <font>
      <b/>
      <sz val="14"/>
      <name val="Arial Tur"/>
      <charset val="162"/>
    </font>
    <font>
      <i/>
      <sz val="14"/>
      <name val="Arial TUR"/>
      <charset val="162"/>
    </font>
    <font>
      <b/>
      <sz val="18"/>
      <name val="Arial"/>
      <family val="2"/>
      <charset val="162"/>
    </font>
    <font>
      <sz val="18"/>
      <name val="Calibri"/>
      <family val="2"/>
      <charset val="162"/>
    </font>
    <font>
      <i/>
      <sz val="18"/>
      <name val="Arial"/>
      <family val="2"/>
      <charset val="162"/>
    </font>
    <font>
      <sz val="12"/>
      <color rgb="FFFF0000"/>
      <name val="Arial"/>
      <family val="2"/>
      <charset val="162"/>
    </font>
    <font>
      <b/>
      <sz val="14"/>
      <color indexed="8"/>
      <name val="Arial"/>
      <family val="2"/>
      <charset val="162"/>
    </font>
    <font>
      <i/>
      <sz val="14"/>
      <color indexed="8"/>
      <name val="Arial"/>
      <family val="2"/>
      <charset val="162"/>
    </font>
    <font>
      <sz val="11"/>
      <name val="Calibri"/>
    </font>
    <font>
      <sz val="18"/>
      <name val="Arial"/>
      <family val="2"/>
      <charset val="162"/>
    </font>
    <font>
      <b/>
      <sz val="14"/>
      <name val="Arial Tur"/>
    </font>
    <font>
      <i/>
      <sz val="16"/>
      <name val="Arial"/>
      <family val="2"/>
      <charset val="162"/>
    </font>
    <font>
      <sz val="13"/>
      <name val="Arial Tur"/>
      <charset val="162"/>
    </font>
    <font>
      <b/>
      <sz val="12"/>
      <color rgb="FF000000"/>
      <name val="Arial"/>
      <family val="2"/>
      <charset val="162"/>
    </font>
    <font>
      <sz val="16"/>
      <color rgb="FF000000"/>
      <name val="Arial"/>
      <family val="2"/>
      <charset val="162"/>
    </font>
    <font>
      <b/>
      <sz val="16"/>
      <color theme="1"/>
      <name val="Arial"/>
      <family val="2"/>
      <charset val="162"/>
    </font>
    <font>
      <b/>
      <sz val="14"/>
      <color theme="1"/>
      <name val="Arial"/>
      <family val="2"/>
      <charset val="162"/>
    </font>
    <font>
      <sz val="16"/>
      <name val="Arial Tur"/>
      <charset val="162"/>
    </font>
    <font>
      <sz val="16"/>
      <name val="Helv"/>
      <charset val="204"/>
    </font>
    <font>
      <b/>
      <sz val="16"/>
      <color indexed="8"/>
      <name val="Arial"/>
      <family val="2"/>
      <charset val="162"/>
    </font>
    <font>
      <i/>
      <sz val="16"/>
      <color indexed="8"/>
      <name val="Arial"/>
      <family val="2"/>
      <charset val="162"/>
    </font>
    <font>
      <b/>
      <i/>
      <sz val="14"/>
      <color indexed="8"/>
      <name val="Times New Roman"/>
      <family val="1"/>
      <charset val="162"/>
    </font>
    <font>
      <sz val="14"/>
      <color indexed="9"/>
      <name val="Arial"/>
      <family val="2"/>
      <charset val="162"/>
    </font>
  </fonts>
  <fills count="11">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indexed="9"/>
        <bgColor indexed="64"/>
      </patternFill>
    </fill>
    <fill>
      <patternFill patternType="solid">
        <fgColor theme="0"/>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C4D79B"/>
        <bgColor indexed="64"/>
      </patternFill>
    </fill>
    <fill>
      <patternFill patternType="solid">
        <fgColor theme="6" tint="-0.249977111117893"/>
        <bgColor indexed="64"/>
      </patternFill>
    </fill>
  </fills>
  <borders count="87">
    <border>
      <left/>
      <right/>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right/>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double">
        <color indexed="64"/>
      </bottom>
      <diagonal/>
    </border>
    <border>
      <left/>
      <right/>
      <top style="double">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thin">
        <color indexed="64"/>
      </left>
      <right/>
      <top/>
      <bottom/>
      <diagonal/>
    </border>
    <border>
      <left/>
      <right/>
      <top style="thin">
        <color indexed="64"/>
      </top>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medium">
        <color indexed="64"/>
      </left>
      <right style="thin">
        <color indexed="64"/>
      </right>
      <top/>
      <bottom style="dotted">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style="hair">
        <color indexed="64"/>
      </top>
      <bottom style="double">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right style="thin">
        <color indexed="64"/>
      </right>
      <top style="medium">
        <color indexed="64"/>
      </top>
      <bottom/>
      <diagonal/>
    </border>
  </borders>
  <cellStyleXfs count="36">
    <xf numFmtId="0" fontId="0" fillId="0" borderId="0"/>
    <xf numFmtId="0" fontId="12" fillId="0" borderId="0"/>
    <xf numFmtId="0" fontId="13" fillId="0" borderId="0"/>
    <xf numFmtId="0" fontId="13" fillId="0" borderId="0">
      <alignment wrapText="1"/>
    </xf>
    <xf numFmtId="0" fontId="45" fillId="0" borderId="0"/>
    <xf numFmtId="0" fontId="35" fillId="0" borderId="0"/>
    <xf numFmtId="0" fontId="49" fillId="0" borderId="0">
      <alignment vertical="center"/>
    </xf>
    <xf numFmtId="0" fontId="11" fillId="0" borderId="0"/>
    <xf numFmtId="0" fontId="52" fillId="0" borderId="0"/>
    <xf numFmtId="0" fontId="36" fillId="0" borderId="0">
      <alignment vertical="center"/>
    </xf>
    <xf numFmtId="0" fontId="11" fillId="0" borderId="0"/>
    <xf numFmtId="0" fontId="12" fillId="0" borderId="0"/>
    <xf numFmtId="0" fontId="36" fillId="0" borderId="0"/>
    <xf numFmtId="0" fontId="12" fillId="0" borderId="0"/>
    <xf numFmtId="165" fontId="11" fillId="0" borderId="0" applyFont="0" applyFill="0" applyBorder="0" applyAlignment="0" applyProtection="0"/>
    <xf numFmtId="166" fontId="11" fillId="0" borderId="0" applyFont="0" applyFill="0" applyBorder="0" applyAlignment="0" applyProtection="0"/>
    <xf numFmtId="0" fontId="57" fillId="0" borderId="0" applyNumberFormat="0" applyFill="0" applyBorder="0" applyAlignment="0" applyProtection="0">
      <alignment vertical="top"/>
      <protection locked="0"/>
    </xf>
    <xf numFmtId="164" fontId="10" fillId="0" borderId="0" applyFont="0" applyFill="0" applyBorder="0" applyAlignment="0" applyProtection="0"/>
    <xf numFmtId="0" fontId="10" fillId="0" borderId="0"/>
    <xf numFmtId="0" fontId="9" fillId="0" borderId="0"/>
    <xf numFmtId="0" fontId="8" fillId="0" borderId="0"/>
    <xf numFmtId="0" fontId="7" fillId="0" borderId="0"/>
    <xf numFmtId="0" fontId="12" fillId="0" borderId="0"/>
    <xf numFmtId="0" fontId="6" fillId="0" borderId="0"/>
    <xf numFmtId="165" fontId="11" fillId="0" borderId="0" applyFont="0" applyFill="0" applyBorder="0" applyAlignment="0" applyProtection="0"/>
    <xf numFmtId="0" fontId="5" fillId="0" borderId="0"/>
    <xf numFmtId="0" fontId="13" fillId="0" borderId="0"/>
    <xf numFmtId="0" fontId="4" fillId="0" borderId="0"/>
    <xf numFmtId="164" fontId="4" fillId="0" borderId="0" applyFont="0" applyFill="0" applyBorder="0" applyAlignment="0" applyProtection="0"/>
    <xf numFmtId="0" fontId="3" fillId="0" borderId="0"/>
    <xf numFmtId="0" fontId="2" fillId="0" borderId="0"/>
    <xf numFmtId="0" fontId="100" fillId="0" borderId="0"/>
    <xf numFmtId="43" fontId="101" fillId="0" borderId="0" applyFont="0" applyFill="0" applyBorder="0" applyAlignment="0" applyProtection="0"/>
    <xf numFmtId="0" fontId="106" fillId="0" borderId="0"/>
    <xf numFmtId="0" fontId="13" fillId="0" borderId="0"/>
    <xf numFmtId="0" fontId="122" fillId="0" borderId="0"/>
  </cellStyleXfs>
  <cellXfs count="1465">
    <xf numFmtId="0" fontId="0" fillId="0" borderId="0" xfId="0"/>
    <xf numFmtId="0" fontId="12" fillId="0" borderId="0" xfId="13"/>
    <xf numFmtId="0" fontId="13" fillId="0" borderId="0" xfId="13" applyFont="1"/>
    <xf numFmtId="0" fontId="38" fillId="0" borderId="0" xfId="13" applyFont="1"/>
    <xf numFmtId="0" fontId="32" fillId="0" borderId="0" xfId="13" applyFont="1"/>
    <xf numFmtId="0" fontId="26" fillId="0" borderId="0" xfId="13" applyFont="1" applyAlignment="1">
      <alignment horizontal="justify" vertical="top" wrapText="1"/>
    </xf>
    <xf numFmtId="0" fontId="12" fillId="0" borderId="0" xfId="13" applyAlignment="1">
      <alignment vertical="top"/>
    </xf>
    <xf numFmtId="0" fontId="31" fillId="0" borderId="0" xfId="13" applyFont="1" applyAlignment="1">
      <alignment vertical="center"/>
    </xf>
    <xf numFmtId="0" fontId="37" fillId="0" borderId="0" xfId="13" applyFont="1" applyAlignment="1">
      <alignment vertical="center"/>
    </xf>
    <xf numFmtId="0" fontId="28" fillId="0" borderId="0" xfId="13" applyFont="1" applyAlignment="1">
      <alignment horizontal="right" vertical="center"/>
    </xf>
    <xf numFmtId="0" fontId="43" fillId="0" borderId="0" xfId="13" applyFont="1" applyAlignment="1">
      <alignment horizontal="justify" vertical="center"/>
    </xf>
    <xf numFmtId="0" fontId="26" fillId="0" borderId="0" xfId="13" applyFont="1" applyAlignment="1">
      <alignment horizontal="justify" vertical="top"/>
    </xf>
    <xf numFmtId="0" fontId="13" fillId="0" borderId="0" xfId="13" applyFont="1" applyAlignment="1">
      <alignment vertical="top"/>
    </xf>
    <xf numFmtId="0" fontId="11" fillId="0" borderId="0" xfId="13" applyFont="1"/>
    <xf numFmtId="0" fontId="31" fillId="0" borderId="0" xfId="13" applyFont="1" applyAlignment="1">
      <alignment horizontal="left" vertical="center" wrapText="1"/>
    </xf>
    <xf numFmtId="0" fontId="31" fillId="4" borderId="7" xfId="13" applyFont="1" applyFill="1" applyBorder="1" applyAlignment="1">
      <alignment vertical="center" wrapText="1"/>
    </xf>
    <xf numFmtId="0" fontId="31" fillId="4" borderId="10" xfId="13" applyFont="1" applyFill="1" applyBorder="1" applyAlignment="1">
      <alignment vertical="center" wrapText="1"/>
    </xf>
    <xf numFmtId="0" fontId="31" fillId="4" borderId="13" xfId="13" applyFont="1" applyFill="1" applyBorder="1" applyAlignment="1">
      <alignment vertical="center" wrapText="1"/>
    </xf>
    <xf numFmtId="0" fontId="11" fillId="0" borderId="0" xfId="13" applyFont="1" applyAlignment="1">
      <alignment horizontal="center"/>
    </xf>
    <xf numFmtId="0" fontId="31" fillId="0" borderId="0" xfId="13" applyFont="1" applyAlignment="1">
      <alignment horizontal="center" vertical="center" wrapText="1"/>
    </xf>
    <xf numFmtId="3" fontId="16" fillId="0" borderId="8" xfId="13" applyNumberFormat="1" applyFont="1" applyBorder="1" applyAlignment="1">
      <alignment vertical="center" wrapText="1"/>
    </xf>
    <xf numFmtId="3" fontId="16" fillId="0" borderId="11" xfId="13" applyNumberFormat="1" applyFont="1" applyBorder="1" applyAlignment="1">
      <alignment vertical="center" wrapText="1"/>
    </xf>
    <xf numFmtId="0" fontId="11" fillId="0" borderId="0" xfId="13" applyFont="1" applyAlignment="1">
      <alignment textRotation="90"/>
    </xf>
    <xf numFmtId="0" fontId="13" fillId="0" borderId="0" xfId="13" applyFont="1" applyAlignment="1">
      <alignment vertical="center"/>
    </xf>
    <xf numFmtId="0" fontId="27" fillId="0" borderId="0" xfId="13" applyFont="1" applyAlignment="1">
      <alignment horizontal="center" vertical="center" wrapText="1"/>
    </xf>
    <xf numFmtId="0" fontId="25" fillId="0" borderId="0" xfId="13" applyFont="1" applyAlignment="1">
      <alignment horizontal="center" vertical="center" wrapText="1"/>
    </xf>
    <xf numFmtId="3" fontId="13" fillId="0" borderId="0" xfId="13" applyNumberFormat="1" applyFont="1" applyAlignment="1">
      <alignment horizontal="right" vertical="center"/>
    </xf>
    <xf numFmtId="3" fontId="26" fillId="0" borderId="0" xfId="13" applyNumberFormat="1" applyFont="1" applyAlignment="1">
      <alignment horizontal="right" vertical="center"/>
    </xf>
    <xf numFmtId="0" fontId="13" fillId="0" borderId="0" xfId="13" quotePrefix="1" applyFont="1" applyAlignment="1">
      <alignment horizontal="left" vertical="center"/>
    </xf>
    <xf numFmtId="0" fontId="13" fillId="0" borderId="0" xfId="13" applyFont="1" applyAlignment="1">
      <alignment horizontal="center" vertical="center"/>
    </xf>
    <xf numFmtId="0" fontId="40" fillId="0" borderId="0" xfId="13" applyFont="1" applyAlignment="1">
      <alignment vertical="center"/>
    </xf>
    <xf numFmtId="3" fontId="16" fillId="0" borderId="12" xfId="13" applyNumberFormat="1" applyFont="1" applyBorder="1" applyAlignment="1">
      <alignment vertical="center" wrapText="1"/>
    </xf>
    <xf numFmtId="0" fontId="19" fillId="0" borderId="0" xfId="13" applyFont="1"/>
    <xf numFmtId="0" fontId="15" fillId="0" borderId="0" xfId="13" applyFont="1" applyAlignment="1">
      <alignment vertical="center"/>
    </xf>
    <xf numFmtId="0" fontId="15" fillId="0" borderId="0" xfId="13" applyFont="1" applyAlignment="1">
      <alignment horizontal="centerContinuous" vertical="center"/>
    </xf>
    <xf numFmtId="0" fontId="19" fillId="0" borderId="0" xfId="13" applyFont="1" applyAlignment="1">
      <alignment vertical="center"/>
    </xf>
    <xf numFmtId="0" fontId="12" fillId="0" borderId="0" xfId="13" applyAlignment="1">
      <alignment horizontal="center" vertical="center"/>
    </xf>
    <xf numFmtId="0" fontId="31" fillId="0" borderId="35" xfId="13" applyFont="1" applyBorder="1" applyAlignment="1">
      <alignment horizontal="left" vertical="center"/>
    </xf>
    <xf numFmtId="0" fontId="12" fillId="0" borderId="0" xfId="13" applyAlignment="1">
      <alignment vertical="center"/>
    </xf>
    <xf numFmtId="0" fontId="31" fillId="0" borderId="37" xfId="13" applyFont="1" applyBorder="1" applyAlignment="1">
      <alignment horizontal="left" vertical="center"/>
    </xf>
    <xf numFmtId="0" fontId="31" fillId="0" borderId="39" xfId="13" applyFont="1" applyBorder="1" applyAlignment="1">
      <alignment horizontal="left" vertical="center"/>
    </xf>
    <xf numFmtId="0" fontId="13" fillId="0" borderId="0" xfId="13" applyFont="1" applyAlignment="1">
      <alignment vertical="center" wrapText="1"/>
    </xf>
    <xf numFmtId="0" fontId="37" fillId="2" borderId="0" xfId="13" applyFont="1" applyFill="1" applyAlignment="1">
      <alignment vertical="center" textRotation="180"/>
    </xf>
    <xf numFmtId="0" fontId="13" fillId="0" borderId="0" xfId="1" applyFont="1"/>
    <xf numFmtId="0" fontId="26" fillId="0" borderId="0" xfId="1" applyFont="1"/>
    <xf numFmtId="0" fontId="11" fillId="4" borderId="0" xfId="13" applyFont="1" applyFill="1"/>
    <xf numFmtId="0" fontId="19" fillId="0" borderId="0" xfId="11" applyFont="1" applyAlignment="1">
      <alignment vertical="center"/>
    </xf>
    <xf numFmtId="4" fontId="19" fillId="0" borderId="10" xfId="11" applyNumberFormat="1" applyFont="1" applyBorder="1" applyAlignment="1">
      <alignment horizontal="center" vertical="center"/>
    </xf>
    <xf numFmtId="4" fontId="19" fillId="0" borderId="11" xfId="11" applyNumberFormat="1" applyFont="1" applyBorder="1" applyAlignment="1">
      <alignment horizontal="center" vertical="center"/>
    </xf>
    <xf numFmtId="167" fontId="15" fillId="0" borderId="0" xfId="11" applyNumberFormat="1" applyFont="1" applyAlignment="1">
      <alignment horizontal="center" vertical="center"/>
    </xf>
    <xf numFmtId="0" fontId="15" fillId="0" borderId="0" xfId="11" applyFont="1" applyAlignment="1">
      <alignment horizontal="left" vertical="center" wrapText="1"/>
    </xf>
    <xf numFmtId="0" fontId="22" fillId="0" borderId="0" xfId="11" applyFont="1" applyAlignment="1">
      <alignment vertical="center" wrapText="1"/>
    </xf>
    <xf numFmtId="0" fontId="22" fillId="0" borderId="0" xfId="11" applyFont="1" applyAlignment="1">
      <alignment horizontal="center" vertical="center" wrapText="1"/>
    </xf>
    <xf numFmtId="0" fontId="19" fillId="0" borderId="0" xfId="9" applyFont="1" applyAlignment="1">
      <alignment horizontal="left" vertical="center"/>
    </xf>
    <xf numFmtId="0" fontId="19" fillId="0" borderId="0" xfId="9" applyFont="1">
      <alignment vertical="center"/>
    </xf>
    <xf numFmtId="0" fontId="19" fillId="0" borderId="0" xfId="9" applyFont="1" applyAlignment="1">
      <alignment horizontal="center" vertical="center"/>
    </xf>
    <xf numFmtId="2" fontId="19" fillId="0" borderId="0" xfId="9" applyNumberFormat="1" applyFont="1">
      <alignment vertical="center"/>
    </xf>
    <xf numFmtId="0" fontId="15" fillId="0" borderId="10" xfId="9" quotePrefix="1" applyFont="1" applyBorder="1" applyAlignment="1">
      <alignment horizontal="center" vertical="center"/>
    </xf>
    <xf numFmtId="0" fontId="32" fillId="0" borderId="0" xfId="11" applyFont="1" applyAlignment="1">
      <alignment vertical="center"/>
    </xf>
    <xf numFmtId="0" fontId="32" fillId="0" borderId="0" xfId="11" applyFont="1" applyAlignment="1">
      <alignment horizontal="center" vertical="center"/>
    </xf>
    <xf numFmtId="0" fontId="32" fillId="0" borderId="0" xfId="11" applyFont="1" applyAlignment="1">
      <alignment vertical="center" wrapText="1"/>
    </xf>
    <xf numFmtId="0" fontId="16" fillId="0" borderId="45" xfId="11" applyFont="1" applyBorder="1" applyAlignment="1">
      <alignment horizontal="center" vertical="center"/>
    </xf>
    <xf numFmtId="4" fontId="16" fillId="0" borderId="46" xfId="11" applyNumberFormat="1" applyFont="1" applyBorder="1" applyAlignment="1">
      <alignment horizontal="right" vertical="center"/>
    </xf>
    <xf numFmtId="0" fontId="16" fillId="0" borderId="37" xfId="11" applyFont="1" applyBorder="1" applyAlignment="1">
      <alignment vertical="center"/>
    </xf>
    <xf numFmtId="0" fontId="16" fillId="0" borderId="0" xfId="11" applyFont="1" applyAlignment="1">
      <alignment vertical="center"/>
    </xf>
    <xf numFmtId="0" fontId="25" fillId="0" borderId="0" xfId="1" applyFont="1"/>
    <xf numFmtId="0" fontId="13" fillId="0" borderId="0" xfId="0" applyFont="1"/>
    <xf numFmtId="0" fontId="13" fillId="2" borderId="0" xfId="13" applyFont="1" applyFill="1" applyAlignment="1">
      <alignment vertical="center"/>
    </xf>
    <xf numFmtId="0" fontId="44" fillId="0" borderId="0" xfId="13" applyFont="1" applyAlignment="1">
      <alignment horizontal="justify" vertical="top" wrapText="1"/>
    </xf>
    <xf numFmtId="3" fontId="16" fillId="0" borderId="9" xfId="13" applyNumberFormat="1" applyFont="1" applyBorder="1" applyAlignment="1">
      <alignment vertical="center" wrapText="1"/>
    </xf>
    <xf numFmtId="0" fontId="31" fillId="0" borderId="41" xfId="1" applyFont="1" applyBorder="1" applyAlignment="1">
      <alignment horizontal="left" vertical="center" wrapText="1"/>
    </xf>
    <xf numFmtId="0" fontId="31" fillId="0" borderId="31" xfId="1" applyFont="1" applyBorder="1" applyAlignment="1">
      <alignment horizontal="left" vertical="center" wrapText="1"/>
    </xf>
    <xf numFmtId="0" fontId="31" fillId="0" borderId="30" xfId="1" applyFont="1" applyBorder="1" applyAlignment="1">
      <alignment horizontal="left" vertical="center" wrapText="1"/>
    </xf>
    <xf numFmtId="14" fontId="19" fillId="0" borderId="41" xfId="11" applyNumberFormat="1" applyFont="1" applyBorder="1" applyAlignment="1">
      <alignment horizontal="center" vertical="center"/>
    </xf>
    <xf numFmtId="0" fontId="31" fillId="0" borderId="0" xfId="10" applyFont="1" applyAlignment="1">
      <alignment horizontal="center" vertical="center" wrapText="1"/>
    </xf>
    <xf numFmtId="0" fontId="19" fillId="0" borderId="0" xfId="0" applyFont="1"/>
    <xf numFmtId="0" fontId="22" fillId="0" borderId="0" xfId="0" applyFont="1" applyAlignment="1">
      <alignment horizontal="center" vertical="top" wrapText="1"/>
    </xf>
    <xf numFmtId="0" fontId="16" fillId="0" borderId="0" xfId="0" applyFont="1"/>
    <xf numFmtId="0" fontId="13" fillId="0" borderId="0" xfId="11" applyFont="1" applyAlignment="1">
      <alignment vertical="center"/>
    </xf>
    <xf numFmtId="0" fontId="13" fillId="0" borderId="0" xfId="0" applyFont="1" applyAlignment="1">
      <alignment vertical="center"/>
    </xf>
    <xf numFmtId="0" fontId="13" fillId="0" borderId="0" xfId="0" applyFont="1" applyAlignment="1">
      <alignment horizontal="center" vertical="center"/>
    </xf>
    <xf numFmtId="0" fontId="40" fillId="0" borderId="0" xfId="0" applyFont="1" applyAlignment="1">
      <alignment vertical="center"/>
    </xf>
    <xf numFmtId="4" fontId="19" fillId="0" borderId="11" xfId="9" applyNumberFormat="1" applyFont="1" applyBorder="1" applyAlignment="1">
      <alignment horizontal="right" vertical="center" indent="1"/>
    </xf>
    <xf numFmtId="4" fontId="19" fillId="0" borderId="12" xfId="9" applyNumberFormat="1" applyFont="1" applyBorder="1" applyAlignment="1">
      <alignment horizontal="right" vertical="center" indent="1"/>
    </xf>
    <xf numFmtId="4" fontId="19" fillId="0" borderId="0" xfId="9" applyNumberFormat="1" applyFont="1" applyAlignment="1">
      <alignment horizontal="right" vertical="center" indent="1"/>
    </xf>
    <xf numFmtId="4" fontId="19" fillId="0" borderId="10" xfId="9" applyNumberFormat="1" applyFont="1" applyBorder="1" applyAlignment="1">
      <alignment horizontal="right" vertical="center" indent="1"/>
    </xf>
    <xf numFmtId="2" fontId="19" fillId="0" borderId="12" xfId="9" applyNumberFormat="1" applyFont="1" applyBorder="1" applyAlignment="1">
      <alignment horizontal="right" vertical="center" indent="1"/>
    </xf>
    <xf numFmtId="3" fontId="13" fillId="0" borderId="0" xfId="13" applyNumberFormat="1" applyFont="1" applyAlignment="1">
      <alignment vertical="center"/>
    </xf>
    <xf numFmtId="3" fontId="13" fillId="0" borderId="0" xfId="13" applyNumberFormat="1" applyFont="1" applyAlignment="1">
      <alignment horizontal="center" vertical="center"/>
    </xf>
    <xf numFmtId="3" fontId="24" fillId="0" borderId="0" xfId="13" applyNumberFormat="1" applyFont="1" applyAlignment="1">
      <alignment horizontal="left" vertical="center" wrapText="1"/>
    </xf>
    <xf numFmtId="0" fontId="47" fillId="0" borderId="0" xfId="13" applyFont="1"/>
    <xf numFmtId="0" fontId="26" fillId="0" borderId="0" xfId="13" applyFont="1" applyAlignment="1">
      <alignment horizontal="justify" vertical="center" wrapText="1"/>
    </xf>
    <xf numFmtId="0" fontId="44" fillId="0" borderId="0" xfId="13" applyFont="1" applyAlignment="1">
      <alignment horizontal="justify" vertical="top"/>
    </xf>
    <xf numFmtId="4" fontId="19" fillId="0" borderId="18" xfId="11" applyNumberFormat="1" applyFont="1" applyBorder="1" applyAlignment="1">
      <alignment horizontal="center" vertical="center"/>
    </xf>
    <xf numFmtId="4" fontId="19" fillId="0" borderId="19" xfId="11" applyNumberFormat="1" applyFont="1" applyBorder="1" applyAlignment="1">
      <alignment horizontal="center" vertical="center"/>
    </xf>
    <xf numFmtId="167" fontId="15" fillId="0" borderId="20" xfId="11" applyNumberFormat="1" applyFont="1" applyBorder="1" applyAlignment="1">
      <alignment horizontal="center" vertical="center"/>
    </xf>
    <xf numFmtId="0" fontId="31" fillId="0" borderId="0" xfId="11" applyFont="1" applyAlignment="1">
      <alignment vertical="center"/>
    </xf>
    <xf numFmtId="3" fontId="16" fillId="0" borderId="0" xfId="0" applyNumberFormat="1" applyFont="1" applyAlignment="1">
      <alignment horizontal="right" vertical="center"/>
    </xf>
    <xf numFmtId="0" fontId="31" fillId="0" borderId="30" xfId="13" applyFont="1" applyBorder="1" applyAlignment="1">
      <alignment horizontal="left" vertical="center"/>
    </xf>
    <xf numFmtId="0" fontId="31" fillId="0" borderId="41" xfId="13" applyFont="1" applyBorder="1" applyAlignment="1">
      <alignment horizontal="left" vertical="center"/>
    </xf>
    <xf numFmtId="0" fontId="31" fillId="0" borderId="31" xfId="13" applyFont="1" applyBorder="1" applyAlignment="1">
      <alignment horizontal="left" vertical="center"/>
    </xf>
    <xf numFmtId="0" fontId="31" fillId="2" borderId="30" xfId="13" applyFont="1" applyFill="1" applyBorder="1" applyAlignment="1">
      <alignment horizontal="left" vertical="center"/>
    </xf>
    <xf numFmtId="0" fontId="31" fillId="2" borderId="41" xfId="13" applyFont="1" applyFill="1" applyBorder="1" applyAlignment="1">
      <alignment horizontal="left" vertical="center"/>
    </xf>
    <xf numFmtId="0" fontId="31" fillId="2" borderId="31" xfId="13" applyFont="1" applyFill="1" applyBorder="1" applyAlignment="1">
      <alignment horizontal="left" vertical="center"/>
    </xf>
    <xf numFmtId="0" fontId="13" fillId="0" borderId="0" xfId="1" applyFont="1" applyAlignment="1">
      <alignment horizontal="center"/>
    </xf>
    <xf numFmtId="3" fontId="19" fillId="2" borderId="58" xfId="13" applyNumberFormat="1" applyFont="1" applyFill="1" applyBorder="1" applyAlignment="1">
      <alignment horizontal="right" vertical="center" indent="1"/>
    </xf>
    <xf numFmtId="3" fontId="19" fillId="2" borderId="41" xfId="13" applyNumberFormat="1" applyFont="1" applyFill="1" applyBorder="1" applyAlignment="1">
      <alignment horizontal="right" vertical="center" indent="1"/>
    </xf>
    <xf numFmtId="3" fontId="15" fillId="2" borderId="31" xfId="13" applyNumberFormat="1" applyFont="1" applyFill="1" applyBorder="1" applyAlignment="1">
      <alignment horizontal="right" vertical="center" indent="1"/>
    </xf>
    <xf numFmtId="3" fontId="31" fillId="0" borderId="14" xfId="13" applyNumberFormat="1" applyFont="1" applyBorder="1" applyAlignment="1">
      <alignment vertical="center" wrapText="1"/>
    </xf>
    <xf numFmtId="3" fontId="31" fillId="0" borderId="15" xfId="13" applyNumberFormat="1" applyFont="1" applyBorder="1" applyAlignment="1">
      <alignment vertical="center" wrapText="1"/>
    </xf>
    <xf numFmtId="0" fontId="0" fillId="0" borderId="0" xfId="13" applyFont="1"/>
    <xf numFmtId="0" fontId="31" fillId="2" borderId="16" xfId="13" applyFont="1" applyFill="1" applyBorder="1" applyAlignment="1">
      <alignment horizontal="center" vertical="center" wrapText="1"/>
    </xf>
    <xf numFmtId="3" fontId="19" fillId="0" borderId="30" xfId="13" applyNumberFormat="1" applyFont="1" applyBorder="1" applyAlignment="1">
      <alignment horizontal="right" vertical="center" indent="1"/>
    </xf>
    <xf numFmtId="3" fontId="19" fillId="0" borderId="41" xfId="13" applyNumberFormat="1" applyFont="1" applyBorder="1" applyAlignment="1">
      <alignment horizontal="right" vertical="center" indent="1"/>
    </xf>
    <xf numFmtId="3" fontId="15" fillId="0" borderId="31" xfId="13" applyNumberFormat="1" applyFont="1" applyBorder="1" applyAlignment="1">
      <alignment horizontal="right" vertical="center" indent="1"/>
    </xf>
    <xf numFmtId="3" fontId="19" fillId="0" borderId="58" xfId="13" applyNumberFormat="1" applyFont="1" applyBorder="1" applyAlignment="1">
      <alignment horizontal="right" vertical="center" indent="1"/>
    </xf>
    <xf numFmtId="3" fontId="19" fillId="2" borderId="30" xfId="13" applyNumberFormat="1" applyFont="1" applyFill="1" applyBorder="1" applyAlignment="1">
      <alignment horizontal="right" vertical="center" indent="1"/>
    </xf>
    <xf numFmtId="3" fontId="19" fillId="5" borderId="30" xfId="13" applyNumberFormat="1" applyFont="1" applyFill="1" applyBorder="1" applyAlignment="1">
      <alignment horizontal="right" vertical="center" indent="1"/>
    </xf>
    <xf numFmtId="3" fontId="19" fillId="5" borderId="41" xfId="13" applyNumberFormat="1" applyFont="1" applyFill="1" applyBorder="1" applyAlignment="1">
      <alignment horizontal="right" vertical="center" indent="1"/>
    </xf>
    <xf numFmtId="3" fontId="15" fillId="5" borderId="31" xfId="13" applyNumberFormat="1" applyFont="1" applyFill="1" applyBorder="1" applyAlignment="1">
      <alignment horizontal="right" vertical="center" indent="1"/>
    </xf>
    <xf numFmtId="3" fontId="19" fillId="5" borderId="58" xfId="13" applyNumberFormat="1" applyFont="1" applyFill="1" applyBorder="1" applyAlignment="1">
      <alignment horizontal="right" vertical="center" indent="1"/>
    </xf>
    <xf numFmtId="0" fontId="13" fillId="0" borderId="0" xfId="7" applyFont="1"/>
    <xf numFmtId="0" fontId="26" fillId="0" borderId="0" xfId="7" applyFont="1"/>
    <xf numFmtId="3" fontId="13" fillId="0" borderId="0" xfId="7" applyNumberFormat="1" applyFont="1" applyAlignment="1">
      <alignment vertical="center"/>
    </xf>
    <xf numFmtId="0" fontId="13" fillId="0" borderId="0" xfId="7" applyFont="1" applyAlignment="1">
      <alignment horizontal="right" vertical="center" indent="2"/>
    </xf>
    <xf numFmtId="0" fontId="53" fillId="0" borderId="26" xfId="7" applyFont="1" applyBorder="1" applyAlignment="1">
      <alignment vertical="center" wrapText="1"/>
    </xf>
    <xf numFmtId="0" fontId="54" fillId="0" borderId="19" xfId="7" applyFont="1" applyBorder="1" applyAlignment="1">
      <alignment vertical="center" wrapText="1"/>
    </xf>
    <xf numFmtId="0" fontId="53" fillId="0" borderId="50" xfId="7" applyFont="1" applyBorder="1" applyAlignment="1">
      <alignment vertical="center" wrapText="1"/>
    </xf>
    <xf numFmtId="0" fontId="54" fillId="0" borderId="26" xfId="7" applyFont="1" applyBorder="1" applyAlignment="1">
      <alignment vertical="center" wrapText="1"/>
    </xf>
    <xf numFmtId="0" fontId="53" fillId="0" borderId="22" xfId="7" applyFont="1" applyBorder="1" applyAlignment="1">
      <alignment vertical="center" wrapText="1"/>
    </xf>
    <xf numFmtId="0" fontId="54" fillId="0" borderId="24" xfId="7" applyFont="1" applyBorder="1" applyAlignment="1">
      <alignment vertical="center" wrapText="1"/>
    </xf>
    <xf numFmtId="0" fontId="26" fillId="0" borderId="22" xfId="7" applyFont="1" applyBorder="1" applyAlignment="1">
      <alignment vertical="center" wrapText="1"/>
    </xf>
    <xf numFmtId="0" fontId="13" fillId="0" borderId="19" xfId="7" applyFont="1" applyBorder="1" applyAlignment="1">
      <alignment vertical="center" wrapText="1"/>
    </xf>
    <xf numFmtId="0" fontId="55" fillId="0" borderId="0" xfId="7" applyFont="1" applyAlignment="1">
      <alignment horizontal="center" vertical="center" wrapText="1"/>
    </xf>
    <xf numFmtId="3" fontId="13" fillId="0" borderId="0" xfId="7" applyNumberFormat="1" applyFont="1" applyAlignment="1">
      <alignment horizontal="center" vertical="center"/>
    </xf>
    <xf numFmtId="0" fontId="54" fillId="0" borderId="0" xfId="7" applyFont="1" applyAlignment="1">
      <alignment vertical="center" wrapText="1"/>
    </xf>
    <xf numFmtId="0" fontId="54" fillId="0" borderId="19" xfId="7" applyFont="1" applyBorder="1" applyAlignment="1">
      <alignment horizontal="left" vertical="center" wrapText="1"/>
    </xf>
    <xf numFmtId="0" fontId="26" fillId="0" borderId="26" xfId="7" applyFont="1" applyBorder="1" applyAlignment="1">
      <alignment vertical="center" wrapText="1"/>
    </xf>
    <xf numFmtId="0" fontId="13" fillId="0" borderId="26" xfId="7" applyFont="1" applyBorder="1" applyAlignment="1">
      <alignment vertical="center" wrapText="1"/>
    </xf>
    <xf numFmtId="0" fontId="26" fillId="0" borderId="50" xfId="7" applyFont="1" applyBorder="1" applyAlignment="1">
      <alignment vertical="center" wrapText="1"/>
    </xf>
    <xf numFmtId="0" fontId="13" fillId="0" borderId="24" xfId="7" applyFont="1" applyBorder="1" applyAlignment="1">
      <alignment vertical="center" wrapText="1"/>
    </xf>
    <xf numFmtId="2" fontId="16" fillId="0" borderId="0" xfId="11" applyNumberFormat="1" applyFont="1" applyAlignment="1">
      <alignment vertical="center"/>
    </xf>
    <xf numFmtId="0" fontId="13" fillId="0" borderId="0" xfId="13" applyFont="1" applyAlignment="1">
      <alignment horizontal="center"/>
    </xf>
    <xf numFmtId="3" fontId="16" fillId="0" borderId="11" xfId="13" applyNumberFormat="1" applyFont="1" applyBorder="1" applyAlignment="1">
      <alignment horizontal="center" vertical="center" wrapText="1"/>
    </xf>
    <xf numFmtId="3" fontId="16" fillId="0" borderId="12" xfId="13" applyNumberFormat="1" applyFont="1" applyBorder="1" applyAlignment="1">
      <alignment horizontal="center" vertical="center" wrapText="1"/>
    </xf>
    <xf numFmtId="0" fontId="16" fillId="0" borderId="0" xfId="13" applyFont="1"/>
    <xf numFmtId="3" fontId="16" fillId="5" borderId="8" xfId="13" applyNumberFormat="1" applyFont="1" applyFill="1" applyBorder="1" applyAlignment="1">
      <alignment vertical="center" wrapText="1"/>
    </xf>
    <xf numFmtId="3" fontId="16" fillId="5" borderId="9" xfId="13" applyNumberFormat="1" applyFont="1" applyFill="1" applyBorder="1" applyAlignment="1">
      <alignment vertical="center" wrapText="1"/>
    </xf>
    <xf numFmtId="3" fontId="16" fillId="5" borderId="11" xfId="13" applyNumberFormat="1" applyFont="1" applyFill="1" applyBorder="1" applyAlignment="1">
      <alignment vertical="center" wrapText="1"/>
    </xf>
    <xf numFmtId="3" fontId="16" fillId="5" borderId="12" xfId="13" applyNumberFormat="1" applyFont="1" applyFill="1" applyBorder="1" applyAlignment="1">
      <alignment vertical="center" wrapText="1"/>
    </xf>
    <xf numFmtId="3" fontId="31" fillId="5" borderId="14" xfId="13" applyNumberFormat="1" applyFont="1" applyFill="1" applyBorder="1" applyAlignment="1">
      <alignment vertical="center" wrapText="1"/>
    </xf>
    <xf numFmtId="3" fontId="31" fillId="5" borderId="15" xfId="13" applyNumberFormat="1" applyFont="1" applyFill="1" applyBorder="1" applyAlignment="1">
      <alignment vertical="center" wrapText="1"/>
    </xf>
    <xf numFmtId="0" fontId="16" fillId="0" borderId="0" xfId="13" applyFont="1" applyAlignment="1">
      <alignment textRotation="90"/>
    </xf>
    <xf numFmtId="0" fontId="16" fillId="0" borderId="0" xfId="13" applyFont="1" applyAlignment="1">
      <alignment horizontal="center" vertical="center"/>
    </xf>
    <xf numFmtId="3" fontId="16" fillId="0" borderId="36" xfId="13" applyNumberFormat="1" applyFont="1" applyBorder="1" applyAlignment="1">
      <alignment horizontal="right" vertical="center" indent="2"/>
    </xf>
    <xf numFmtId="3" fontId="16" fillId="0" borderId="8" xfId="13" applyNumberFormat="1" applyFont="1" applyBorder="1" applyAlignment="1">
      <alignment horizontal="right" vertical="center" indent="2"/>
    </xf>
    <xf numFmtId="3" fontId="16" fillId="0" borderId="9" xfId="13" applyNumberFormat="1" applyFont="1" applyBorder="1" applyAlignment="1">
      <alignment horizontal="right" vertical="center" indent="2"/>
    </xf>
    <xf numFmtId="3" fontId="16" fillId="0" borderId="38" xfId="13" applyNumberFormat="1" applyFont="1" applyBorder="1" applyAlignment="1">
      <alignment horizontal="right" vertical="center" indent="2"/>
    </xf>
    <xf numFmtId="3" fontId="16" fillId="0" borderId="11" xfId="13" applyNumberFormat="1" applyFont="1" applyBorder="1" applyAlignment="1">
      <alignment horizontal="right" vertical="center" indent="2"/>
    </xf>
    <xf numFmtId="3" fontId="16" fillId="0" borderId="12" xfId="13" applyNumberFormat="1" applyFont="1" applyBorder="1" applyAlignment="1">
      <alignment horizontal="right" vertical="center" indent="2"/>
    </xf>
    <xf numFmtId="3" fontId="31" fillId="0" borderId="40" xfId="13" applyNumberFormat="1" applyFont="1" applyBorder="1" applyAlignment="1">
      <alignment horizontal="right" vertical="center" indent="2"/>
    </xf>
    <xf numFmtId="3" fontId="31" fillId="0" borderId="14" xfId="13" applyNumberFormat="1" applyFont="1" applyBorder="1" applyAlignment="1">
      <alignment horizontal="right" vertical="center" indent="2"/>
    </xf>
    <xf numFmtId="3" fontId="31" fillId="0" borderId="15" xfId="13" applyNumberFormat="1" applyFont="1" applyBorder="1" applyAlignment="1">
      <alignment horizontal="right" vertical="center" indent="2"/>
    </xf>
    <xf numFmtId="167" fontId="15" fillId="0" borderId="12" xfId="11" applyNumberFormat="1" applyFont="1" applyBorder="1" applyAlignment="1">
      <alignment horizontal="center" vertical="center"/>
    </xf>
    <xf numFmtId="3" fontId="54" fillId="0" borderId="0" xfId="7" applyNumberFormat="1" applyFont="1" applyAlignment="1">
      <alignment horizontal="right" vertical="center" wrapText="1" indent="2"/>
    </xf>
    <xf numFmtId="3" fontId="31" fillId="0" borderId="14" xfId="1" applyNumberFormat="1" applyFont="1" applyBorder="1" applyAlignment="1">
      <alignment horizontal="center" vertical="center"/>
    </xf>
    <xf numFmtId="3" fontId="31" fillId="0" borderId="15" xfId="1" applyNumberFormat="1" applyFont="1" applyBorder="1" applyAlignment="1">
      <alignment horizontal="center" vertical="center"/>
    </xf>
    <xf numFmtId="3" fontId="19" fillId="0" borderId="8" xfId="13" applyNumberFormat="1" applyFont="1" applyBorder="1" applyAlignment="1">
      <alignment vertical="center" wrapText="1"/>
    </xf>
    <xf numFmtId="3" fontId="19" fillId="0" borderId="9" xfId="13" applyNumberFormat="1" applyFont="1" applyBorder="1" applyAlignment="1">
      <alignment vertical="center" wrapText="1"/>
    </xf>
    <xf numFmtId="3" fontId="19" fillId="0" borderId="11" xfId="13" applyNumberFormat="1" applyFont="1" applyBorder="1" applyAlignment="1">
      <alignment vertical="center" wrapText="1"/>
    </xf>
    <xf numFmtId="3" fontId="19" fillId="0" borderId="12" xfId="13" applyNumberFormat="1" applyFont="1" applyBorder="1" applyAlignment="1">
      <alignment vertical="center" wrapText="1"/>
    </xf>
    <xf numFmtId="3" fontId="15" fillId="0" borderId="14" xfId="13" applyNumberFormat="1" applyFont="1" applyBorder="1" applyAlignment="1">
      <alignment vertical="center" wrapText="1"/>
    </xf>
    <xf numFmtId="3" fontId="15" fillId="0" borderId="15" xfId="13" applyNumberFormat="1" applyFont="1" applyBorder="1" applyAlignment="1">
      <alignment vertical="center" wrapText="1"/>
    </xf>
    <xf numFmtId="0" fontId="23" fillId="0" borderId="30" xfId="12" applyFont="1" applyBorder="1" applyAlignment="1">
      <alignment horizontal="center"/>
    </xf>
    <xf numFmtId="0" fontId="26" fillId="0" borderId="30" xfId="12" applyFont="1" applyBorder="1"/>
    <xf numFmtId="0" fontId="23" fillId="0" borderId="41" xfId="12" applyFont="1" applyBorder="1" applyAlignment="1">
      <alignment horizontal="center"/>
    </xf>
    <xf numFmtId="0" fontId="26" fillId="0" borderId="41" xfId="12" applyFont="1" applyBorder="1"/>
    <xf numFmtId="0" fontId="23" fillId="0" borderId="17" xfId="12" applyFont="1" applyBorder="1" applyAlignment="1">
      <alignment horizontal="center"/>
    </xf>
    <xf numFmtId="0" fontId="26" fillId="0" borderId="4" xfId="12" applyFont="1" applyBorder="1"/>
    <xf numFmtId="0" fontId="23" fillId="0" borderId="10" xfId="12" applyFont="1" applyBorder="1" applyAlignment="1">
      <alignment horizontal="center"/>
    </xf>
    <xf numFmtId="0" fontId="24" fillId="0" borderId="0" xfId="11" applyFont="1" applyAlignment="1">
      <alignment horizontal="left" vertical="justify" wrapText="1"/>
    </xf>
    <xf numFmtId="0" fontId="59" fillId="0" borderId="0" xfId="11" applyFont="1" applyAlignment="1">
      <alignment vertical="center"/>
    </xf>
    <xf numFmtId="0" fontId="19" fillId="0" borderId="0" xfId="22" applyFont="1"/>
    <xf numFmtId="0" fontId="13" fillId="0" borderId="0" xfId="22" applyFont="1"/>
    <xf numFmtId="0" fontId="27" fillId="0" borderId="20" xfId="22" applyFont="1" applyBorder="1" applyAlignment="1">
      <alignment horizontal="left" vertical="center" wrapText="1"/>
    </xf>
    <xf numFmtId="3" fontId="16" fillId="0" borderId="9" xfId="0" applyNumberFormat="1" applyFont="1" applyBorder="1" applyAlignment="1">
      <alignment horizontal="right" vertical="center"/>
    </xf>
    <xf numFmtId="0" fontId="27" fillId="0" borderId="15" xfId="22" applyFont="1" applyBorder="1" applyAlignment="1">
      <alignment horizontal="left" vertical="center" wrapText="1"/>
    </xf>
    <xf numFmtId="3" fontId="16" fillId="0" borderId="15" xfId="0" applyNumberFormat="1" applyFont="1" applyBorder="1" applyAlignment="1">
      <alignment horizontal="right" vertical="center"/>
    </xf>
    <xf numFmtId="3" fontId="16" fillId="0" borderId="20" xfId="0" applyNumberFormat="1" applyFont="1" applyBorder="1" applyAlignment="1">
      <alignment horizontal="right" vertical="center"/>
    </xf>
    <xf numFmtId="0" fontId="27" fillId="0" borderId="9" xfId="22" applyFont="1" applyBorder="1" applyAlignment="1">
      <alignment horizontal="left" vertical="center" wrapText="1"/>
    </xf>
    <xf numFmtId="0" fontId="31" fillId="0" borderId="0" xfId="22" applyFont="1" applyAlignment="1">
      <alignment horizontal="left" vertical="center" wrapText="1"/>
    </xf>
    <xf numFmtId="0" fontId="27" fillId="0" borderId="0" xfId="22" applyFont="1" applyAlignment="1">
      <alignment horizontal="left" vertical="center" wrapText="1"/>
    </xf>
    <xf numFmtId="0" fontId="31" fillId="0" borderId="25" xfId="22" applyFont="1" applyBorder="1" applyAlignment="1">
      <alignment horizontal="left" vertical="center" wrapText="1"/>
    </xf>
    <xf numFmtId="0" fontId="27" fillId="0" borderId="27" xfId="22" applyFont="1" applyBorder="1" applyAlignment="1">
      <alignment horizontal="left" vertical="center" wrapText="1"/>
    </xf>
    <xf numFmtId="3" fontId="16" fillId="0" borderId="27" xfId="0" applyNumberFormat="1" applyFont="1" applyBorder="1" applyAlignment="1">
      <alignment horizontal="right" vertical="center"/>
    </xf>
    <xf numFmtId="0" fontId="26" fillId="4" borderId="0" xfId="22" applyFont="1" applyFill="1" applyAlignment="1">
      <alignment horizontal="left" vertical="center" wrapText="1"/>
    </xf>
    <xf numFmtId="0" fontId="13" fillId="4" borderId="0" xfId="22" applyFont="1" applyFill="1"/>
    <xf numFmtId="0" fontId="25" fillId="0" borderId="0" xfId="22" applyFont="1"/>
    <xf numFmtId="0" fontId="31" fillId="4" borderId="0" xfId="11" applyFont="1" applyFill="1" applyAlignment="1">
      <alignment vertical="center"/>
    </xf>
    <xf numFmtId="2" fontId="31" fillId="4" borderId="0" xfId="11" applyNumberFormat="1" applyFont="1" applyFill="1" applyAlignment="1">
      <alignment horizontal="right" vertical="center"/>
    </xf>
    <xf numFmtId="4" fontId="16" fillId="0" borderId="0" xfId="11" applyNumberFormat="1" applyFont="1" applyAlignment="1">
      <alignment horizontal="center" vertical="center"/>
    </xf>
    <xf numFmtId="2" fontId="31" fillId="0" borderId="0" xfId="11" applyNumberFormat="1" applyFont="1" applyAlignment="1">
      <alignment horizontal="right" vertical="center"/>
    </xf>
    <xf numFmtId="2" fontId="31" fillId="0" borderId="0" xfId="11" applyNumberFormat="1" applyFont="1" applyAlignment="1">
      <alignment horizontal="center" vertical="center"/>
    </xf>
    <xf numFmtId="2" fontId="31" fillId="0" borderId="0" xfId="11" applyNumberFormat="1" applyFont="1" applyAlignment="1">
      <alignment vertical="center"/>
    </xf>
    <xf numFmtId="0" fontId="31" fillId="0" borderId="0" xfId="11" applyFont="1" applyAlignment="1">
      <alignment horizontal="center" vertical="center"/>
    </xf>
    <xf numFmtId="0" fontId="15" fillId="0" borderId="18" xfId="9" quotePrefix="1" applyFont="1" applyBorder="1" applyAlignment="1">
      <alignment horizontal="center" vertical="center"/>
    </xf>
    <xf numFmtId="4" fontId="19" fillId="0" borderId="19" xfId="9" applyNumberFormat="1" applyFont="1" applyBorder="1" applyAlignment="1">
      <alignment horizontal="right" vertical="center" indent="1"/>
    </xf>
    <xf numFmtId="4" fontId="19" fillId="0" borderId="20" xfId="9" applyNumberFormat="1" applyFont="1" applyBorder="1" applyAlignment="1">
      <alignment horizontal="right" vertical="center" indent="1"/>
    </xf>
    <xf numFmtId="4" fontId="19" fillId="0" borderId="61" xfId="9" applyNumberFormat="1" applyFont="1" applyBorder="1" applyAlignment="1">
      <alignment horizontal="right" vertical="center" indent="1"/>
    </xf>
    <xf numFmtId="4" fontId="19" fillId="0" borderId="18" xfId="9" applyNumberFormat="1" applyFont="1" applyBorder="1" applyAlignment="1">
      <alignment horizontal="right" vertical="center" indent="1"/>
    </xf>
    <xf numFmtId="3" fontId="41" fillId="0" borderId="8" xfId="7" applyNumberFormat="1" applyFont="1" applyBorder="1" applyAlignment="1">
      <alignment horizontal="left" vertical="center" wrapText="1"/>
    </xf>
    <xf numFmtId="3" fontId="41" fillId="0" borderId="11" xfId="7" applyNumberFormat="1" applyFont="1" applyBorder="1" applyAlignment="1">
      <alignment horizontal="left" vertical="center" wrapText="1"/>
    </xf>
    <xf numFmtId="3" fontId="41" fillId="0" borderId="50" xfId="7" applyNumberFormat="1" applyFont="1" applyBorder="1" applyAlignment="1">
      <alignment horizontal="left" vertical="center" wrapText="1"/>
    </xf>
    <xf numFmtId="3" fontId="16" fillId="0" borderId="35" xfId="0" applyNumberFormat="1" applyFont="1" applyBorder="1" applyAlignment="1">
      <alignment horizontal="right" vertical="center"/>
    </xf>
    <xf numFmtId="3" fontId="16" fillId="0" borderId="30" xfId="0" applyNumberFormat="1" applyFont="1" applyBorder="1" applyAlignment="1">
      <alignment horizontal="right" vertical="center"/>
    </xf>
    <xf numFmtId="3" fontId="16" fillId="0" borderId="31" xfId="0" applyNumberFormat="1" applyFont="1" applyBorder="1" applyAlignment="1">
      <alignment horizontal="right" vertical="center"/>
    </xf>
    <xf numFmtId="169" fontId="13" fillId="0" borderId="69" xfId="24" applyNumberFormat="1" applyFont="1" applyBorder="1"/>
    <xf numFmtId="165" fontId="13" fillId="0" borderId="36" xfId="24" applyFont="1" applyFill="1" applyBorder="1" applyAlignment="1">
      <alignment horizontal="center" vertical="center" wrapText="1"/>
    </xf>
    <xf numFmtId="165" fontId="13" fillId="0" borderId="8" xfId="24" applyFont="1" applyBorder="1"/>
    <xf numFmtId="165" fontId="13" fillId="0" borderId="9" xfId="24" applyFont="1" applyBorder="1"/>
    <xf numFmtId="169" fontId="13" fillId="0" borderId="45" xfId="24" applyNumberFormat="1" applyFont="1" applyBorder="1"/>
    <xf numFmtId="165" fontId="13" fillId="0" borderId="38" xfId="24" applyFont="1" applyFill="1" applyBorder="1" applyAlignment="1">
      <alignment horizontal="center" vertical="center" wrapText="1"/>
    </xf>
    <xf numFmtId="165" fontId="13" fillId="0" borderId="11" xfId="24" applyFont="1" applyBorder="1"/>
    <xf numFmtId="165" fontId="13" fillId="0" borderId="12" xfId="24" applyFont="1" applyBorder="1"/>
    <xf numFmtId="169" fontId="13" fillId="0" borderId="65" xfId="24" applyNumberFormat="1" applyFont="1" applyBorder="1"/>
    <xf numFmtId="165" fontId="13" fillId="0" borderId="40" xfId="24" applyFont="1" applyFill="1" applyBorder="1" applyAlignment="1">
      <alignment horizontal="center" vertical="center" wrapText="1"/>
    </xf>
    <xf numFmtId="165" fontId="13" fillId="0" borderId="14" xfId="24" applyFont="1" applyBorder="1"/>
    <xf numFmtId="165" fontId="13" fillId="0" borderId="15" xfId="24" applyFont="1" applyBorder="1"/>
    <xf numFmtId="169" fontId="13" fillId="0" borderId="12" xfId="24" applyNumberFormat="1" applyFont="1" applyBorder="1" applyAlignment="1">
      <alignment vertical="center"/>
    </xf>
    <xf numFmtId="2" fontId="13" fillId="0" borderId="11" xfId="24" applyNumberFormat="1" applyFont="1" applyBorder="1" applyAlignment="1">
      <alignment horizontal="right" vertical="center"/>
    </xf>
    <xf numFmtId="2" fontId="13" fillId="0" borderId="12" xfId="24" applyNumberFormat="1" applyFont="1" applyBorder="1" applyAlignment="1">
      <alignment horizontal="right" vertical="center"/>
    </xf>
    <xf numFmtId="169" fontId="13" fillId="0" borderId="12" xfId="24" applyNumberFormat="1" applyFont="1" applyBorder="1" applyAlignment="1">
      <alignment horizontal="center" vertical="center"/>
    </xf>
    <xf numFmtId="0" fontId="11" fillId="0" borderId="0" xfId="7"/>
    <xf numFmtId="0" fontId="13" fillId="0" borderId="0" xfId="7" applyFont="1" applyAlignment="1">
      <alignment horizontal="right"/>
    </xf>
    <xf numFmtId="169" fontId="11" fillId="0" borderId="0" xfId="7" applyNumberFormat="1"/>
    <xf numFmtId="0" fontId="11" fillId="0" borderId="0" xfId="7" applyAlignment="1">
      <alignment vertical="center"/>
    </xf>
    <xf numFmtId="0" fontId="13" fillId="0" borderId="0" xfId="7" applyFont="1" applyAlignment="1">
      <alignment horizontal="left" vertical="center" wrapText="1"/>
    </xf>
    <xf numFmtId="169" fontId="26" fillId="0" borderId="0" xfId="7" applyNumberFormat="1" applyFont="1" applyAlignment="1">
      <alignment horizontal="left" vertical="center"/>
    </xf>
    <xf numFmtId="169" fontId="26" fillId="0" borderId="0" xfId="7" applyNumberFormat="1" applyFont="1" applyAlignment="1">
      <alignment horizontal="right"/>
    </xf>
    <xf numFmtId="165" fontId="26" fillId="0" borderId="0" xfId="24" applyFont="1" applyFill="1" applyBorder="1" applyAlignment="1">
      <alignment horizontal="center" vertical="center" wrapText="1"/>
    </xf>
    <xf numFmtId="165" fontId="26" fillId="0" borderId="0" xfId="24" applyFont="1" applyBorder="1" applyAlignment="1">
      <alignment vertical="center"/>
    </xf>
    <xf numFmtId="0" fontId="11" fillId="0" borderId="0" xfId="7" applyAlignment="1">
      <alignment horizontal="left" vertical="center"/>
    </xf>
    <xf numFmtId="169" fontId="13" fillId="0" borderId="0" xfId="7" applyNumberFormat="1" applyFont="1"/>
    <xf numFmtId="3" fontId="31" fillId="0" borderId="13" xfId="1" applyNumberFormat="1" applyFont="1" applyBorder="1" applyAlignment="1">
      <alignment horizontal="center" vertical="center"/>
    </xf>
    <xf numFmtId="3" fontId="16" fillId="0" borderId="8" xfId="1" applyNumberFormat="1" applyFont="1" applyBorder="1" applyAlignment="1">
      <alignment horizontal="center" vertical="center"/>
    </xf>
    <xf numFmtId="3" fontId="16" fillId="0" borderId="9" xfId="1" applyNumberFormat="1" applyFont="1" applyBorder="1" applyAlignment="1">
      <alignment horizontal="center" vertical="center"/>
    </xf>
    <xf numFmtId="3" fontId="16" fillId="0" borderId="11" xfId="1" applyNumberFormat="1" applyFont="1" applyBorder="1" applyAlignment="1">
      <alignment horizontal="center" vertical="center"/>
    </xf>
    <xf numFmtId="3" fontId="16" fillId="0" borderId="12" xfId="1" applyNumberFormat="1" applyFont="1" applyBorder="1" applyAlignment="1">
      <alignment horizontal="center" vertical="center"/>
    </xf>
    <xf numFmtId="3" fontId="16" fillId="0" borderId="7" xfId="1" applyNumberFormat="1" applyFont="1" applyBorder="1" applyAlignment="1">
      <alignment horizontal="center" vertical="center"/>
    </xf>
    <xf numFmtId="3" fontId="16" fillId="0" borderId="10" xfId="1" applyNumberFormat="1" applyFont="1" applyBorder="1" applyAlignment="1">
      <alignment horizontal="center" vertical="center"/>
    </xf>
    <xf numFmtId="3" fontId="13" fillId="0" borderId="0" xfId="1" applyNumberFormat="1" applyFont="1"/>
    <xf numFmtId="0" fontId="0" fillId="0" borderId="0" xfId="0" applyAlignment="1">
      <alignment horizontal="center"/>
    </xf>
    <xf numFmtId="0" fontId="24" fillId="0" borderId="0" xfId="11" applyFont="1" applyAlignment="1">
      <alignment horizontal="center" vertical="justify" wrapText="1"/>
    </xf>
    <xf numFmtId="3" fontId="16" fillId="0" borderId="7" xfId="13" applyNumberFormat="1" applyFont="1" applyBorder="1" applyAlignment="1">
      <alignment horizontal="right" vertical="center" indent="2"/>
    </xf>
    <xf numFmtId="3" fontId="16" fillId="0" borderId="10" xfId="13" applyNumberFormat="1" applyFont="1" applyBorder="1" applyAlignment="1">
      <alignment horizontal="right" vertical="center" indent="2"/>
    </xf>
    <xf numFmtId="3" fontId="31" fillId="0" borderId="13" xfId="13" applyNumberFormat="1" applyFont="1" applyBorder="1" applyAlignment="1">
      <alignment horizontal="right" vertical="center" indent="2"/>
    </xf>
    <xf numFmtId="14" fontId="19" fillId="0" borderId="80" xfId="11" applyNumberFormat="1" applyFont="1" applyBorder="1" applyAlignment="1">
      <alignment horizontal="center" vertical="center"/>
    </xf>
    <xf numFmtId="4" fontId="19" fillId="0" borderId="25" xfId="11" applyNumberFormat="1" applyFont="1" applyBorder="1" applyAlignment="1">
      <alignment horizontal="center" vertical="center"/>
    </xf>
    <xf numFmtId="4" fontId="19" fillId="0" borderId="26" xfId="11" applyNumberFormat="1" applyFont="1" applyBorder="1" applyAlignment="1">
      <alignment horizontal="center" vertical="center"/>
    </xf>
    <xf numFmtId="4" fontId="19" fillId="0" borderId="46" xfId="9" applyNumberFormat="1" applyFont="1" applyBorder="1" applyAlignment="1">
      <alignment horizontal="right" vertical="center" indent="1"/>
    </xf>
    <xf numFmtId="3" fontId="16" fillId="0" borderId="44" xfId="0" applyNumberFormat="1" applyFont="1" applyBorder="1" applyAlignment="1">
      <alignment horizontal="right" vertical="center"/>
    </xf>
    <xf numFmtId="3" fontId="16" fillId="0" borderId="72" xfId="0" applyNumberFormat="1" applyFont="1" applyBorder="1" applyAlignment="1">
      <alignment horizontal="right" vertical="center"/>
    </xf>
    <xf numFmtId="0" fontId="13" fillId="5" borderId="43" xfId="26" applyFill="1" applyBorder="1" applyAlignment="1">
      <alignment vertical="center" wrapText="1"/>
    </xf>
    <xf numFmtId="0" fontId="13" fillId="5" borderId="57" xfId="26" applyFill="1" applyBorder="1" applyAlignment="1">
      <alignment vertical="center" wrapText="1"/>
    </xf>
    <xf numFmtId="0" fontId="13" fillId="5" borderId="52" xfId="26" applyFill="1" applyBorder="1" applyAlignment="1">
      <alignment vertical="center" wrapText="1"/>
    </xf>
    <xf numFmtId="0" fontId="13" fillId="5" borderId="53" xfId="26" applyFill="1" applyBorder="1" applyAlignment="1">
      <alignment vertical="center" wrapText="1"/>
    </xf>
    <xf numFmtId="0" fontId="54" fillId="0" borderId="26" xfId="7" applyFont="1" applyBorder="1" applyAlignment="1">
      <alignment vertical="top" wrapText="1"/>
    </xf>
    <xf numFmtId="0" fontId="26" fillId="0" borderId="78" xfId="7" applyFont="1" applyBorder="1"/>
    <xf numFmtId="1" fontId="13" fillId="0" borderId="11" xfId="24" applyNumberFormat="1" applyFont="1" applyBorder="1" applyAlignment="1">
      <alignment horizontal="right" vertical="center"/>
    </xf>
    <xf numFmtId="0" fontId="33" fillId="4" borderId="0" xfId="11" applyFont="1" applyFill="1" applyAlignment="1">
      <alignment wrapText="1"/>
    </xf>
    <xf numFmtId="3" fontId="31" fillId="0" borderId="20" xfId="13" applyNumberFormat="1" applyFont="1" applyBorder="1" applyAlignment="1">
      <alignment vertical="center"/>
    </xf>
    <xf numFmtId="3" fontId="16" fillId="0" borderId="36" xfId="1" applyNumberFormat="1" applyFont="1" applyBorder="1" applyAlignment="1">
      <alignment horizontal="center" vertical="center"/>
    </xf>
    <xf numFmtId="3" fontId="16" fillId="0" borderId="38" xfId="1" applyNumberFormat="1" applyFont="1" applyBorder="1" applyAlignment="1">
      <alignment horizontal="center" vertical="center"/>
    </xf>
    <xf numFmtId="3" fontId="31" fillId="0" borderId="40" xfId="1" applyNumberFormat="1" applyFont="1" applyBorder="1" applyAlignment="1">
      <alignment horizontal="center" vertical="center"/>
    </xf>
    <xf numFmtId="0" fontId="53" fillId="0" borderId="78" xfId="7" applyFont="1" applyBorder="1" applyAlignment="1">
      <alignment vertical="center" wrapText="1"/>
    </xf>
    <xf numFmtId="0" fontId="54" fillId="0" borderId="77" xfId="7" applyFont="1" applyBorder="1" applyAlignment="1">
      <alignment vertical="center" wrapText="1"/>
    </xf>
    <xf numFmtId="0" fontId="53" fillId="0" borderId="72" xfId="7" applyFont="1" applyBorder="1" applyAlignment="1">
      <alignment vertical="center" wrapText="1"/>
    </xf>
    <xf numFmtId="3" fontId="31" fillId="0" borderId="15" xfId="13" applyNumberFormat="1" applyFont="1" applyBorder="1" applyAlignment="1">
      <alignment vertical="center"/>
    </xf>
    <xf numFmtId="3" fontId="31" fillId="0" borderId="0" xfId="13" applyNumberFormat="1" applyFont="1" applyAlignment="1">
      <alignment horizontal="left" wrapText="1"/>
    </xf>
    <xf numFmtId="0" fontId="26" fillId="0" borderId="0" xfId="1" applyFont="1" applyAlignment="1">
      <alignment horizontal="left" vertical="center" wrapText="1"/>
    </xf>
    <xf numFmtId="0" fontId="13" fillId="0" borderId="11" xfId="24" applyNumberFormat="1" applyFont="1" applyBorder="1" applyAlignment="1">
      <alignment horizontal="right"/>
    </xf>
    <xf numFmtId="1" fontId="13" fillId="0" borderId="11" xfId="24" applyNumberFormat="1" applyFont="1" applyBorder="1" applyAlignment="1">
      <alignment horizontal="right"/>
    </xf>
    <xf numFmtId="2" fontId="13" fillId="0" borderId="14" xfId="24" applyNumberFormat="1" applyFont="1" applyBorder="1" applyAlignment="1">
      <alignment horizontal="right"/>
    </xf>
    <xf numFmtId="169" fontId="13" fillId="0" borderId="20" xfId="24" applyNumberFormat="1" applyFont="1" applyBorder="1"/>
    <xf numFmtId="1" fontId="13" fillId="0" borderId="8" xfId="24" applyNumberFormat="1" applyFont="1" applyBorder="1"/>
    <xf numFmtId="0" fontId="13" fillId="0" borderId="11" xfId="24" applyNumberFormat="1" applyFont="1" applyBorder="1"/>
    <xf numFmtId="0" fontId="13" fillId="0" borderId="14" xfId="24" applyNumberFormat="1" applyFont="1" applyBorder="1"/>
    <xf numFmtId="169" fontId="13" fillId="0" borderId="9" xfId="24" applyNumberFormat="1" applyFont="1" applyBorder="1" applyAlignment="1">
      <alignment vertical="center"/>
    </xf>
    <xf numFmtId="2" fontId="13" fillId="0" borderId="7" xfId="24" applyNumberFormat="1" applyFont="1" applyFill="1" applyBorder="1" applyAlignment="1">
      <alignment horizontal="right" vertical="center" wrapText="1"/>
    </xf>
    <xf numFmtId="2" fontId="13" fillId="0" borderId="8" xfId="24" applyNumberFormat="1" applyFont="1" applyBorder="1" applyAlignment="1">
      <alignment horizontal="right" vertical="center"/>
    </xf>
    <xf numFmtId="1" fontId="13" fillId="0" borderId="8" xfId="24" applyNumberFormat="1" applyFont="1" applyBorder="1" applyAlignment="1">
      <alignment horizontal="right" vertical="center"/>
    </xf>
    <xf numFmtId="2" fontId="13" fillId="0" borderId="9" xfId="24" applyNumberFormat="1" applyFont="1" applyBorder="1" applyAlignment="1">
      <alignment horizontal="right" vertical="center"/>
    </xf>
    <xf numFmtId="2" fontId="13" fillId="0" borderId="10" xfId="24" applyNumberFormat="1" applyFont="1" applyFill="1" applyBorder="1" applyAlignment="1">
      <alignment horizontal="right" vertical="center" wrapText="1"/>
    </xf>
    <xf numFmtId="2" fontId="13" fillId="0" borderId="13" xfId="24" applyNumberFormat="1" applyFont="1" applyFill="1" applyBorder="1" applyAlignment="1">
      <alignment vertical="center" wrapText="1"/>
    </xf>
    <xf numFmtId="2" fontId="13" fillId="0" borderId="14" xfId="24" applyNumberFormat="1" applyFont="1" applyBorder="1" applyAlignment="1">
      <alignment vertical="center"/>
    </xf>
    <xf numFmtId="2" fontId="13" fillId="0" borderId="15" xfId="24" applyNumberFormat="1" applyFont="1" applyBorder="1" applyAlignment="1">
      <alignment vertical="center"/>
    </xf>
    <xf numFmtId="0" fontId="13" fillId="0" borderId="55" xfId="7" applyFont="1" applyBorder="1" applyAlignment="1">
      <alignment horizontal="left" vertical="center" wrapText="1"/>
    </xf>
    <xf numFmtId="169" fontId="26" fillId="0" borderId="4" xfId="24" applyNumberFormat="1" applyFont="1" applyBorder="1" applyAlignment="1">
      <alignment horizontal="center" vertical="center"/>
    </xf>
    <xf numFmtId="169" fontId="26" fillId="0" borderId="24" xfId="24" applyNumberFormat="1" applyFont="1" applyBorder="1" applyAlignment="1">
      <alignment horizontal="center" vertical="center"/>
    </xf>
    <xf numFmtId="169" fontId="26" fillId="0" borderId="42" xfId="24" applyNumberFormat="1" applyFont="1" applyBorder="1" applyAlignment="1">
      <alignment horizontal="center" vertical="center"/>
    </xf>
    <xf numFmtId="169" fontId="26" fillId="0" borderId="23" xfId="24" applyNumberFormat="1" applyFont="1" applyBorder="1" applyAlignment="1">
      <alignment horizontal="center" vertical="center"/>
    </xf>
    <xf numFmtId="169" fontId="26" fillId="0" borderId="48" xfId="24" applyNumberFormat="1" applyFont="1" applyBorder="1" applyAlignment="1">
      <alignment horizontal="center" vertical="center"/>
    </xf>
    <xf numFmtId="165" fontId="26" fillId="0" borderId="23" xfId="24" applyFont="1" applyFill="1" applyBorder="1" applyAlignment="1">
      <alignment horizontal="center" vertical="center" wrapText="1"/>
    </xf>
    <xf numFmtId="165" fontId="26" fillId="0" borderId="24" xfId="24" applyFont="1" applyBorder="1" applyAlignment="1">
      <alignment horizontal="center" vertical="center"/>
    </xf>
    <xf numFmtId="0" fontId="11" fillId="0" borderId="0" xfId="7" applyAlignment="1">
      <alignment horizontal="center" vertical="center"/>
    </xf>
    <xf numFmtId="0" fontId="44" fillId="0" borderId="0" xfId="13" applyFont="1" applyAlignment="1">
      <alignment horizontal="justify" vertical="center"/>
    </xf>
    <xf numFmtId="0" fontId="69" fillId="0" borderId="0" xfId="0" applyFont="1" applyAlignment="1">
      <alignment horizontal="left" vertical="center" wrapText="1"/>
    </xf>
    <xf numFmtId="0" fontId="66" fillId="0" borderId="0" xfId="0" applyFont="1" applyAlignment="1">
      <alignment horizontal="left" vertical="center" wrapText="1"/>
    </xf>
    <xf numFmtId="0" fontId="66" fillId="0" borderId="0" xfId="0" applyFont="1" applyAlignment="1">
      <alignment horizontal="left" vertical="center"/>
    </xf>
    <xf numFmtId="0" fontId="66" fillId="0" borderId="0" xfId="0" applyFont="1" applyAlignment="1">
      <alignment horizontal="left" wrapText="1"/>
    </xf>
    <xf numFmtId="0" fontId="66" fillId="0" borderId="0" xfId="0" applyFont="1" applyAlignment="1">
      <alignment horizontal="left"/>
    </xf>
    <xf numFmtId="0" fontId="72" fillId="0" borderId="0" xfId="0" applyFont="1" applyAlignment="1">
      <alignment horizontal="left" vertical="center" wrapText="1"/>
    </xf>
    <xf numFmtId="0" fontId="74" fillId="0" borderId="0" xfId="0" applyFont="1" applyAlignment="1">
      <alignment horizontal="left" vertical="center" wrapText="1"/>
    </xf>
    <xf numFmtId="0" fontId="75" fillId="0" borderId="0" xfId="0" applyFont="1" applyAlignment="1">
      <alignment horizontal="left" vertical="center"/>
    </xf>
    <xf numFmtId="0" fontId="74" fillId="0" borderId="0" xfId="0" applyFont="1" applyAlignment="1">
      <alignment horizontal="left" vertical="center"/>
    </xf>
    <xf numFmtId="0" fontId="74" fillId="0" borderId="0" xfId="0" applyFont="1" applyAlignment="1">
      <alignment horizontal="left" wrapText="1"/>
    </xf>
    <xf numFmtId="0" fontId="74" fillId="0" borderId="0" xfId="0" applyFont="1" applyAlignment="1">
      <alignment horizontal="left"/>
    </xf>
    <xf numFmtId="0" fontId="75" fillId="0" borderId="0" xfId="0" applyFont="1" applyAlignment="1">
      <alignment horizontal="left" wrapText="1"/>
    </xf>
    <xf numFmtId="0" fontId="77" fillId="0" borderId="0" xfId="13" applyFont="1"/>
    <xf numFmtId="0" fontId="77" fillId="0" borderId="0" xfId="13" applyFont="1" applyAlignment="1">
      <alignment vertical="center"/>
    </xf>
    <xf numFmtId="0" fontId="78" fillId="0" borderId="0" xfId="13" applyFont="1"/>
    <xf numFmtId="0" fontId="79" fillId="0" borderId="0" xfId="13" applyFont="1"/>
    <xf numFmtId="0" fontId="78" fillId="0" borderId="0" xfId="13" applyFont="1" applyAlignment="1">
      <alignment vertical="top" wrapText="1"/>
    </xf>
    <xf numFmtId="0" fontId="82" fillId="0" borderId="0" xfId="13" applyFont="1" applyAlignment="1">
      <alignment horizontal="justify" vertical="top" wrapText="1"/>
    </xf>
    <xf numFmtId="0" fontId="83" fillId="0" borderId="0" xfId="13" applyFont="1" applyAlignment="1">
      <alignment horizontal="justify" vertical="top" wrapText="1"/>
    </xf>
    <xf numFmtId="0" fontId="78" fillId="0" borderId="0" xfId="13" applyFont="1" applyAlignment="1">
      <alignment horizontal="justify" vertical="top" wrapText="1"/>
    </xf>
    <xf numFmtId="0" fontId="79" fillId="0" borderId="0" xfId="13" applyFont="1" applyAlignment="1">
      <alignment horizontal="right" vertical="center"/>
    </xf>
    <xf numFmtId="0" fontId="79" fillId="0" borderId="0" xfId="13" applyFont="1" applyAlignment="1">
      <alignment horizontal="justify" vertical="top" wrapText="1"/>
    </xf>
    <xf numFmtId="0" fontId="78" fillId="0" borderId="0" xfId="13" applyFont="1" applyAlignment="1">
      <alignment horizontal="justify" vertical="center"/>
    </xf>
    <xf numFmtId="0" fontId="78" fillId="0" borderId="0" xfId="13" applyFont="1" applyAlignment="1">
      <alignment horizontal="justify" vertical="top"/>
    </xf>
    <xf numFmtId="0" fontId="77" fillId="0" borderId="0" xfId="13" applyFont="1" applyAlignment="1">
      <alignment horizontal="justify" vertical="top" wrapText="1"/>
    </xf>
    <xf numFmtId="0" fontId="84" fillId="0" borderId="0" xfId="13" applyFont="1" applyAlignment="1">
      <alignment horizontal="justify" vertical="top" wrapText="1"/>
    </xf>
    <xf numFmtId="0" fontId="86" fillId="0" borderId="0" xfId="13" applyFont="1"/>
    <xf numFmtId="0" fontId="32" fillId="0" borderId="0" xfId="13" applyFont="1" applyAlignment="1">
      <alignment vertical="top"/>
    </xf>
    <xf numFmtId="0" fontId="32" fillId="0" borderId="0" xfId="13" applyFont="1" applyAlignment="1">
      <alignment horizontal="justify" vertical="top" wrapText="1"/>
    </xf>
    <xf numFmtId="0" fontId="32" fillId="0" borderId="0" xfId="13" applyFont="1" applyAlignment="1">
      <alignment horizontal="justify" vertical="top"/>
    </xf>
    <xf numFmtId="0" fontId="77" fillId="0" borderId="0" xfId="13" applyFont="1" applyAlignment="1">
      <alignment horizontal="justify" vertical="top"/>
    </xf>
    <xf numFmtId="0" fontId="16" fillId="0" borderId="0" xfId="13" applyFont="1" applyAlignment="1">
      <alignment vertical="top"/>
    </xf>
    <xf numFmtId="0" fontId="77" fillId="0" borderId="0" xfId="13" applyFont="1" applyAlignment="1">
      <alignment horizontal="justify" vertical="center" wrapText="1"/>
    </xf>
    <xf numFmtId="0" fontId="64" fillId="0" borderId="0" xfId="13" applyFont="1" applyAlignment="1">
      <alignment horizontal="justify" vertical="center" wrapText="1"/>
    </xf>
    <xf numFmtId="0" fontId="65" fillId="0" borderId="0" xfId="13" applyFont="1" applyAlignment="1">
      <alignment horizontal="left"/>
    </xf>
    <xf numFmtId="0" fontId="80" fillId="0" borderId="0" xfId="13" applyFont="1" applyAlignment="1">
      <alignment horizontal="left" vertical="center" wrapText="1"/>
    </xf>
    <xf numFmtId="0" fontId="88" fillId="0" borderId="0" xfId="13" applyFont="1" applyAlignment="1">
      <alignment horizontal="left" vertical="center" wrapText="1"/>
    </xf>
    <xf numFmtId="0" fontId="88" fillId="0" borderId="0" xfId="13" applyFont="1" applyAlignment="1">
      <alignment horizontal="left"/>
    </xf>
    <xf numFmtId="0" fontId="89" fillId="0" borderId="0" xfId="13" applyFont="1" applyAlignment="1">
      <alignment horizontal="left" vertical="center" wrapText="1"/>
    </xf>
    <xf numFmtId="0" fontId="64" fillId="0" borderId="0" xfId="13" applyFont="1" applyAlignment="1">
      <alignment horizontal="left" vertical="center" wrapText="1"/>
    </xf>
    <xf numFmtId="0" fontId="65" fillId="0" borderId="0" xfId="13" applyFont="1" applyAlignment="1">
      <alignment horizontal="left" vertical="top"/>
    </xf>
    <xf numFmtId="0" fontId="81" fillId="0" borderId="0" xfId="0" applyFont="1" applyAlignment="1">
      <alignment horizontal="left" vertical="center" wrapText="1"/>
    </xf>
    <xf numFmtId="0" fontId="65" fillId="0" borderId="0" xfId="13" applyFont="1" applyAlignment="1">
      <alignment horizontal="left" vertical="top" wrapText="1"/>
    </xf>
    <xf numFmtId="0" fontId="64" fillId="0" borderId="0" xfId="13" applyFont="1" applyAlignment="1">
      <alignment horizontal="left" vertical="center"/>
    </xf>
    <xf numFmtId="0" fontId="90" fillId="0" borderId="0" xfId="13" applyFont="1" applyAlignment="1">
      <alignment horizontal="justify" vertical="top" wrapText="1"/>
    </xf>
    <xf numFmtId="0" fontId="92" fillId="0" borderId="0" xfId="13" applyFont="1"/>
    <xf numFmtId="0" fontId="15" fillId="4" borderId="7" xfId="13" applyFont="1" applyFill="1" applyBorder="1" applyAlignment="1">
      <alignment vertical="center" wrapText="1"/>
    </xf>
    <xf numFmtId="0" fontId="15" fillId="4" borderId="10" xfId="13" applyFont="1" applyFill="1" applyBorder="1" applyAlignment="1">
      <alignment vertical="center" wrapText="1"/>
    </xf>
    <xf numFmtId="0" fontId="15" fillId="4" borderId="13" xfId="13" applyFont="1" applyFill="1" applyBorder="1" applyAlignment="1">
      <alignment vertical="center" wrapText="1"/>
    </xf>
    <xf numFmtId="0" fontId="93" fillId="0" borderId="0" xfId="23" applyFont="1" applyAlignment="1">
      <alignment horizontal="left"/>
    </xf>
    <xf numFmtId="3" fontId="93" fillId="0" borderId="0" xfId="23" applyNumberFormat="1" applyFont="1"/>
    <xf numFmtId="0" fontId="93" fillId="0" borderId="0" xfId="23" applyFont="1" applyAlignment="1">
      <alignment horizontal="left" indent="1"/>
    </xf>
    <xf numFmtId="0" fontId="93" fillId="0" borderId="0" xfId="23" applyFont="1"/>
    <xf numFmtId="3" fontId="19" fillId="0" borderId="8" xfId="13" applyNumberFormat="1" applyFont="1" applyBorder="1" applyAlignment="1">
      <alignment horizontal="center" vertical="center" wrapText="1"/>
    </xf>
    <xf numFmtId="3" fontId="19" fillId="0" borderId="9" xfId="13" applyNumberFormat="1" applyFont="1" applyBorder="1" applyAlignment="1">
      <alignment horizontal="center" vertical="center" wrapText="1"/>
    </xf>
    <xf numFmtId="3" fontId="19" fillId="0" borderId="11" xfId="13" applyNumberFormat="1" applyFont="1" applyBorder="1" applyAlignment="1">
      <alignment horizontal="center" vertical="center" wrapText="1"/>
    </xf>
    <xf numFmtId="3" fontId="19" fillId="0" borderId="12" xfId="13" applyNumberFormat="1" applyFont="1" applyBorder="1" applyAlignment="1">
      <alignment horizontal="center" vertical="center" wrapText="1"/>
    </xf>
    <xf numFmtId="3" fontId="15" fillId="0" borderId="14" xfId="13" applyNumberFormat="1" applyFont="1" applyBorder="1" applyAlignment="1">
      <alignment horizontal="center" vertical="center" wrapText="1"/>
    </xf>
    <xf numFmtId="3" fontId="15" fillId="0" borderId="15" xfId="13" applyNumberFormat="1" applyFont="1" applyBorder="1" applyAlignment="1">
      <alignment horizontal="center" vertical="center" wrapText="1"/>
    </xf>
    <xf numFmtId="0" fontId="92" fillId="0" borderId="0" xfId="13" applyFont="1" applyAlignment="1">
      <alignment horizontal="center"/>
    </xf>
    <xf numFmtId="0" fontId="96" fillId="0" borderId="0" xfId="13" applyFont="1"/>
    <xf numFmtId="0" fontId="96" fillId="0" borderId="0" xfId="13" applyFont="1" applyAlignment="1">
      <alignment horizontal="center"/>
    </xf>
    <xf numFmtId="0" fontId="94" fillId="0" borderId="0" xfId="13" applyFont="1" applyAlignment="1">
      <alignment horizontal="left" vertical="center" wrapText="1"/>
    </xf>
    <xf numFmtId="0" fontId="94" fillId="0" borderId="0" xfId="13" applyFont="1" applyAlignment="1">
      <alignment horizontal="center" vertical="center" wrapText="1"/>
    </xf>
    <xf numFmtId="3" fontId="16" fillId="0" borderId="7" xfId="13" applyNumberFormat="1" applyFont="1" applyBorder="1" applyAlignment="1">
      <alignment horizontal="center" vertical="center" wrapText="1"/>
    </xf>
    <xf numFmtId="3" fontId="16" fillId="0" borderId="8" xfId="13" applyNumberFormat="1" applyFont="1" applyBorder="1" applyAlignment="1">
      <alignment horizontal="center" vertical="center" wrapText="1"/>
    </xf>
    <xf numFmtId="0" fontId="16" fillId="0" borderId="8" xfId="13" applyFont="1" applyBorder="1" applyAlignment="1">
      <alignment horizontal="center" vertical="center"/>
    </xf>
    <xf numFmtId="3" fontId="16" fillId="0" borderId="10" xfId="13" applyNumberFormat="1" applyFont="1" applyBorder="1" applyAlignment="1">
      <alignment horizontal="center" vertical="center" wrapText="1"/>
    </xf>
    <xf numFmtId="0" fontId="16" fillId="0" borderId="11" xfId="13" applyFont="1" applyBorder="1" applyAlignment="1">
      <alignment horizontal="center" vertical="center"/>
    </xf>
    <xf numFmtId="3" fontId="31" fillId="0" borderId="13" xfId="13" applyNumberFormat="1" applyFont="1" applyBorder="1" applyAlignment="1">
      <alignment horizontal="center" vertical="center" wrapText="1"/>
    </xf>
    <xf numFmtId="3" fontId="31" fillId="0" borderId="14" xfId="13" applyNumberFormat="1" applyFont="1" applyBorder="1" applyAlignment="1">
      <alignment horizontal="center" vertical="center" wrapText="1"/>
    </xf>
    <xf numFmtId="3" fontId="31" fillId="0" borderId="40" xfId="13" applyNumberFormat="1" applyFont="1" applyBorder="1" applyAlignment="1">
      <alignment horizontal="center" vertical="center" wrapText="1"/>
    </xf>
    <xf numFmtId="3" fontId="31" fillId="0" borderId="53" xfId="13" applyNumberFormat="1" applyFont="1" applyBorder="1" applyAlignment="1">
      <alignment horizontal="center" vertical="center" wrapText="1"/>
    </xf>
    <xf numFmtId="3" fontId="31" fillId="0" borderId="62" xfId="13" applyNumberFormat="1" applyFont="1" applyBorder="1" applyAlignment="1">
      <alignment horizontal="center" vertical="center" wrapText="1"/>
    </xf>
    <xf numFmtId="3" fontId="31" fillId="0" borderId="9" xfId="13" applyNumberFormat="1" applyFont="1" applyBorder="1" applyAlignment="1">
      <alignment vertical="center"/>
    </xf>
    <xf numFmtId="3" fontId="31" fillId="0" borderId="12" xfId="13" applyNumberFormat="1" applyFont="1" applyBorder="1" applyAlignment="1">
      <alignment vertical="center"/>
    </xf>
    <xf numFmtId="3" fontId="11" fillId="0" borderId="36" xfId="0" applyNumberFormat="1" applyFont="1" applyBorder="1" applyAlignment="1">
      <alignment horizontal="left" vertical="center" wrapText="1"/>
    </xf>
    <xf numFmtId="3" fontId="11" fillId="0" borderId="38" xfId="0" applyNumberFormat="1" applyFont="1" applyBorder="1" applyAlignment="1">
      <alignment horizontal="left" vertical="center" wrapText="1"/>
    </xf>
    <xf numFmtId="3" fontId="16" fillId="0" borderId="35" xfId="1" applyNumberFormat="1" applyFont="1" applyBorder="1" applyAlignment="1">
      <alignment horizontal="center" vertical="center"/>
    </xf>
    <xf numFmtId="0" fontId="19" fillId="0" borderId="0" xfId="0" applyFont="1" applyAlignment="1">
      <alignment vertical="center"/>
    </xf>
    <xf numFmtId="3" fontId="19" fillId="0" borderId="0" xfId="13" applyNumberFormat="1" applyFont="1" applyAlignment="1">
      <alignment vertical="center"/>
    </xf>
    <xf numFmtId="3" fontId="31" fillId="0" borderId="0" xfId="13" applyNumberFormat="1" applyFont="1" applyAlignment="1">
      <alignment horizontal="center" wrapText="1"/>
    </xf>
    <xf numFmtId="4" fontId="16" fillId="0" borderId="9" xfId="13" applyNumberFormat="1" applyFont="1" applyBorder="1" applyAlignment="1">
      <alignment horizontal="center" vertical="center"/>
    </xf>
    <xf numFmtId="4" fontId="16" fillId="0" borderId="12" xfId="13" applyNumberFormat="1" applyFont="1" applyBorder="1" applyAlignment="1">
      <alignment horizontal="center" vertical="center"/>
    </xf>
    <xf numFmtId="4" fontId="16" fillId="0" borderId="51" xfId="13" applyNumberFormat="1" applyFont="1" applyBorder="1" applyAlignment="1">
      <alignment horizontal="center" vertical="center"/>
    </xf>
    <xf numFmtId="0" fontId="54" fillId="0" borderId="19" xfId="7" applyFont="1" applyBorder="1" applyAlignment="1">
      <alignment vertical="top" wrapText="1"/>
    </xf>
    <xf numFmtId="0" fontId="31" fillId="0" borderId="0" xfId="11" applyFont="1" applyAlignment="1">
      <alignment horizontal="left" vertical="center" textRotation="91" wrapText="1"/>
    </xf>
    <xf numFmtId="0" fontId="31" fillId="0" borderId="0" xfId="11" applyFont="1" applyAlignment="1">
      <alignment vertical="center" textRotation="91" wrapText="1"/>
    </xf>
    <xf numFmtId="0" fontId="18" fillId="0" borderId="0" xfId="11" applyFont="1" applyAlignment="1">
      <alignment horizontal="left" vertical="center" textRotation="91" wrapText="1"/>
    </xf>
    <xf numFmtId="0" fontId="98" fillId="0" borderId="0" xfId="13" applyFont="1"/>
    <xf numFmtId="0" fontId="15" fillId="0" borderId="0" xfId="1" applyFont="1" applyAlignment="1">
      <alignment horizontal="center" vertical="center"/>
    </xf>
    <xf numFmtId="0" fontId="15" fillId="0" borderId="48" xfId="1" applyFont="1" applyBorder="1" applyAlignment="1">
      <alignment horizontal="center" vertical="center"/>
    </xf>
    <xf numFmtId="4" fontId="15" fillId="0" borderId="0" xfId="1" applyNumberFormat="1" applyFont="1" applyAlignment="1">
      <alignment vertical="center"/>
    </xf>
    <xf numFmtId="0" fontId="19" fillId="0" borderId="0" xfId="1" applyFont="1" applyAlignment="1">
      <alignment vertical="center"/>
    </xf>
    <xf numFmtId="0" fontId="15" fillId="0" borderId="0" xfId="1" applyFont="1" applyAlignment="1">
      <alignment horizontal="left" vertical="center"/>
    </xf>
    <xf numFmtId="0" fontId="33" fillId="4" borderId="0" xfId="11" applyFont="1" applyFill="1" applyAlignment="1">
      <alignment horizontal="left" wrapText="1"/>
    </xf>
    <xf numFmtId="0" fontId="33" fillId="0" borderId="0" xfId="11" applyFont="1" applyAlignment="1">
      <alignment wrapText="1"/>
    </xf>
    <xf numFmtId="0" fontId="31" fillId="6" borderId="0" xfId="13" applyFont="1" applyFill="1" applyAlignment="1">
      <alignment horizontal="center" vertical="center"/>
    </xf>
    <xf numFmtId="0" fontId="18" fillId="6" borderId="0" xfId="13" applyFont="1" applyFill="1" applyAlignment="1">
      <alignment horizontal="left" vertical="center"/>
    </xf>
    <xf numFmtId="0" fontId="77" fillId="6" borderId="0" xfId="13" applyFont="1" applyFill="1" applyAlignment="1">
      <alignment vertical="center"/>
    </xf>
    <xf numFmtId="0" fontId="79" fillId="6" borderId="0" xfId="13" applyFont="1" applyFill="1" applyAlignment="1">
      <alignment horizontal="left" vertical="center"/>
    </xf>
    <xf numFmtId="0" fontId="37" fillId="6" borderId="0" xfId="13" applyFont="1" applyFill="1" applyAlignment="1">
      <alignment vertical="center"/>
    </xf>
    <xf numFmtId="0" fontId="78" fillId="6" borderId="0" xfId="13" applyFont="1" applyFill="1" applyAlignment="1">
      <alignment horizontal="right" vertical="center"/>
    </xf>
    <xf numFmtId="0" fontId="31" fillId="6" borderId="0" xfId="13" applyFont="1" applyFill="1" applyAlignment="1">
      <alignment vertical="center"/>
    </xf>
    <xf numFmtId="0" fontId="31" fillId="6" borderId="1" xfId="13" applyFont="1" applyFill="1" applyBorder="1" applyAlignment="1">
      <alignment horizontal="center" vertical="center" wrapText="1"/>
    </xf>
    <xf numFmtId="0" fontId="31" fillId="6" borderId="2" xfId="13" applyFont="1" applyFill="1" applyBorder="1" applyAlignment="1">
      <alignment horizontal="center" vertical="center"/>
    </xf>
    <xf numFmtId="0" fontId="31" fillId="6" borderId="3" xfId="13" applyFont="1" applyFill="1" applyBorder="1" applyAlignment="1">
      <alignment horizontal="center" vertical="center"/>
    </xf>
    <xf numFmtId="0" fontId="18" fillId="6" borderId="4" xfId="13" applyFont="1" applyFill="1" applyBorder="1" applyAlignment="1">
      <alignment horizontal="center" vertical="center" wrapText="1"/>
    </xf>
    <xf numFmtId="0" fontId="18" fillId="6" borderId="5" xfId="13" applyFont="1" applyFill="1" applyBorder="1" applyAlignment="1">
      <alignment horizontal="center" vertical="center"/>
    </xf>
    <xf numFmtId="0" fontId="18" fillId="6" borderId="6" xfId="13" applyFont="1" applyFill="1" applyBorder="1" applyAlignment="1">
      <alignment horizontal="center" vertical="center"/>
    </xf>
    <xf numFmtId="0" fontId="94" fillId="6" borderId="0" xfId="13" applyFont="1" applyFill="1" applyAlignment="1">
      <alignment horizontal="center" vertical="center"/>
    </xf>
    <xf numFmtId="0" fontId="95" fillId="6" borderId="0" xfId="13" applyFont="1" applyFill="1" applyAlignment="1">
      <alignment horizontal="center" vertical="center"/>
    </xf>
    <xf numFmtId="0" fontId="94" fillId="6" borderId="16" xfId="13" applyFont="1" applyFill="1" applyBorder="1" applyAlignment="1">
      <alignment horizontal="center" vertical="center" wrapText="1"/>
    </xf>
    <xf numFmtId="0" fontId="94" fillId="6" borderId="21" xfId="13" applyFont="1" applyFill="1" applyBorder="1" applyAlignment="1">
      <alignment horizontal="left" vertical="center" wrapText="1"/>
    </xf>
    <xf numFmtId="0" fontId="94" fillId="6" borderId="47" xfId="13" applyFont="1" applyFill="1" applyBorder="1" applyAlignment="1">
      <alignment horizontal="center" vertical="center"/>
    </xf>
    <xf numFmtId="0" fontId="94" fillId="6" borderId="2" xfId="13" applyFont="1" applyFill="1" applyBorder="1" applyAlignment="1">
      <alignment horizontal="center" vertical="center"/>
    </xf>
    <xf numFmtId="0" fontId="94" fillId="6" borderId="3" xfId="13" applyFont="1" applyFill="1" applyBorder="1" applyAlignment="1">
      <alignment horizontal="center" vertical="center"/>
    </xf>
    <xf numFmtId="0" fontId="95" fillId="6" borderId="17" xfId="13" applyFont="1" applyFill="1" applyBorder="1" applyAlignment="1">
      <alignment horizontal="center" vertical="top" wrapText="1"/>
    </xf>
    <xf numFmtId="0" fontId="95" fillId="6" borderId="23" xfId="13" applyFont="1" applyFill="1" applyBorder="1" applyAlignment="1">
      <alignment horizontal="left" vertical="top" wrapText="1"/>
    </xf>
    <xf numFmtId="0" fontId="95" fillId="6" borderId="48" xfId="13" applyFont="1" applyFill="1" applyBorder="1" applyAlignment="1">
      <alignment horizontal="center" vertical="top"/>
    </xf>
    <xf numFmtId="0" fontId="95" fillId="6" borderId="5" xfId="13" applyFont="1" applyFill="1" applyBorder="1" applyAlignment="1">
      <alignment horizontal="center" vertical="top"/>
    </xf>
    <xf numFmtId="0" fontId="95" fillId="6" borderId="6" xfId="13" applyFont="1" applyFill="1" applyBorder="1" applyAlignment="1">
      <alignment horizontal="center" vertical="top"/>
    </xf>
    <xf numFmtId="0" fontId="18" fillId="7" borderId="38" xfId="13" applyFont="1" applyFill="1" applyBorder="1" applyAlignment="1">
      <alignment horizontal="center" vertical="center" wrapText="1"/>
    </xf>
    <xf numFmtId="0" fontId="18" fillId="7" borderId="49" xfId="13" applyFont="1" applyFill="1" applyBorder="1" applyAlignment="1">
      <alignment horizontal="center" vertical="center" wrapText="1"/>
    </xf>
    <xf numFmtId="0" fontId="18" fillId="7" borderId="50" xfId="13" applyFont="1" applyFill="1" applyBorder="1" applyAlignment="1">
      <alignment horizontal="center" vertical="center" wrapText="1"/>
    </xf>
    <xf numFmtId="0" fontId="16" fillId="7" borderId="50" xfId="13" applyFont="1" applyFill="1" applyBorder="1" applyAlignment="1">
      <alignment horizontal="center" vertical="center" wrapText="1"/>
    </xf>
    <xf numFmtId="0" fontId="16" fillId="7" borderId="51" xfId="13" applyFont="1" applyFill="1" applyBorder="1" applyAlignment="1">
      <alignment horizontal="center" vertical="center" wrapText="1"/>
    </xf>
    <xf numFmtId="0" fontId="18" fillId="6" borderId="0" xfId="13" applyFont="1" applyFill="1" applyAlignment="1">
      <alignment horizontal="center" vertical="center"/>
    </xf>
    <xf numFmtId="0" fontId="26" fillId="0" borderId="12" xfId="12" applyFont="1" applyBorder="1"/>
    <xf numFmtId="3" fontId="31" fillId="6" borderId="33" xfId="12" applyNumberFormat="1" applyFont="1" applyFill="1" applyBorder="1" applyAlignment="1">
      <alignment horizontal="center" vertical="center"/>
    </xf>
    <xf numFmtId="0" fontId="15" fillId="6" borderId="0" xfId="13" applyFont="1" applyFill="1" applyAlignment="1">
      <alignment horizontal="center" vertical="center"/>
    </xf>
    <xf numFmtId="0" fontId="31" fillId="6" borderId="32" xfId="13" applyFont="1" applyFill="1" applyBorder="1" applyAlignment="1">
      <alignment horizontal="center" vertical="center" wrapText="1"/>
    </xf>
    <xf numFmtId="0" fontId="31" fillId="6" borderId="34" xfId="13" applyFont="1" applyFill="1" applyBorder="1" applyAlignment="1">
      <alignment horizontal="center" vertical="center" wrapText="1"/>
    </xf>
    <xf numFmtId="0" fontId="31" fillId="6" borderId="28" xfId="13" applyFont="1" applyFill="1" applyBorder="1" applyAlignment="1">
      <alignment horizontal="center" vertical="center" wrapText="1"/>
    </xf>
    <xf numFmtId="0" fontId="31" fillId="6" borderId="29" xfId="13" applyFont="1" applyFill="1" applyBorder="1" applyAlignment="1">
      <alignment horizontal="center" vertical="center" wrapText="1"/>
    </xf>
    <xf numFmtId="4" fontId="15" fillId="6" borderId="0" xfId="7" applyNumberFormat="1" applyFont="1" applyFill="1" applyAlignment="1">
      <alignment horizontal="left" vertical="center" wrapText="1"/>
    </xf>
    <xf numFmtId="0" fontId="15" fillId="6" borderId="0" xfId="13" applyFont="1" applyFill="1" applyAlignment="1">
      <alignment horizontal="left" vertical="center"/>
    </xf>
    <xf numFmtId="3" fontId="26" fillId="6" borderId="54" xfId="13" applyNumberFormat="1" applyFont="1" applyFill="1" applyBorder="1" applyAlignment="1">
      <alignment horizontal="center" vertical="center" wrapText="1"/>
    </xf>
    <xf numFmtId="3" fontId="31" fillId="6" borderId="28" xfId="13" applyNumberFormat="1" applyFont="1" applyFill="1" applyBorder="1" applyAlignment="1">
      <alignment horizontal="center" vertical="center" wrapText="1"/>
    </xf>
    <xf numFmtId="3" fontId="31" fillId="6" borderId="29" xfId="13" applyNumberFormat="1" applyFont="1" applyFill="1" applyBorder="1" applyAlignment="1">
      <alignment horizontal="center" vertical="center" wrapText="1"/>
    </xf>
    <xf numFmtId="3" fontId="31" fillId="6" borderId="28" xfId="13" applyNumberFormat="1" applyFont="1" applyFill="1" applyBorder="1" applyAlignment="1">
      <alignment horizontal="center" vertical="center"/>
    </xf>
    <xf numFmtId="3" fontId="31" fillId="6" borderId="28" xfId="13" applyNumberFormat="1" applyFont="1" applyFill="1" applyBorder="1" applyAlignment="1">
      <alignment horizontal="right" vertical="center"/>
    </xf>
    <xf numFmtId="4" fontId="31" fillId="6" borderId="29" xfId="13" applyNumberFormat="1" applyFont="1" applyFill="1" applyBorder="1" applyAlignment="1">
      <alignment horizontal="center" vertical="center"/>
    </xf>
    <xf numFmtId="0" fontId="21" fillId="8" borderId="21" xfId="7" applyFont="1" applyFill="1" applyBorder="1" applyAlignment="1">
      <alignment horizontal="center" vertical="center" wrapText="1"/>
    </xf>
    <xf numFmtId="0" fontId="21" fillId="8" borderId="22" xfId="7" applyFont="1" applyFill="1" applyBorder="1" applyAlignment="1">
      <alignment horizontal="center" vertical="center" wrapText="1"/>
    </xf>
    <xf numFmtId="0" fontId="21" fillId="8" borderId="22" xfId="7" applyFont="1" applyFill="1" applyBorder="1" applyAlignment="1">
      <alignment horizontal="center" wrapText="1"/>
    </xf>
    <xf numFmtId="0" fontId="13" fillId="8" borderId="3" xfId="7" applyFont="1" applyFill="1" applyBorder="1" applyAlignment="1">
      <alignment horizontal="center" vertical="center" wrapText="1"/>
    </xf>
    <xf numFmtId="0" fontId="13" fillId="0" borderId="0" xfId="7" applyFont="1" applyAlignment="1">
      <alignment horizontal="center"/>
    </xf>
    <xf numFmtId="169" fontId="26" fillId="0" borderId="0" xfId="7" applyNumberFormat="1" applyFont="1" applyAlignment="1">
      <alignment horizontal="center"/>
    </xf>
    <xf numFmtId="2" fontId="13" fillId="0" borderId="11" xfId="24" applyNumberFormat="1" applyFont="1" applyBorder="1" applyAlignment="1">
      <alignment horizontal="center" vertical="center"/>
    </xf>
    <xf numFmtId="2" fontId="13" fillId="0" borderId="14" xfId="24" applyNumberFormat="1" applyFont="1" applyBorder="1" applyAlignment="1">
      <alignment horizontal="center" vertical="center"/>
    </xf>
    <xf numFmtId="165" fontId="26" fillId="0" borderId="0" xfId="24" applyFont="1" applyBorder="1" applyAlignment="1">
      <alignment horizontal="center" vertical="center"/>
    </xf>
    <xf numFmtId="165" fontId="13" fillId="0" borderId="11" xfId="24" applyFont="1" applyBorder="1" applyAlignment="1">
      <alignment horizontal="center"/>
    </xf>
    <xf numFmtId="165" fontId="13" fillId="0" borderId="12" xfId="24" applyFont="1" applyBorder="1" applyAlignment="1">
      <alignment horizontal="center"/>
    </xf>
    <xf numFmtId="165" fontId="13" fillId="0" borderId="14" xfId="24" applyFont="1" applyBorder="1" applyAlignment="1">
      <alignment horizontal="center"/>
    </xf>
    <xf numFmtId="165" fontId="13" fillId="0" borderId="15" xfId="24" applyFont="1" applyBorder="1" applyAlignment="1">
      <alignment horizontal="center"/>
    </xf>
    <xf numFmtId="2" fontId="13" fillId="0" borderId="12" xfId="24" applyNumberFormat="1" applyFont="1" applyBorder="1" applyAlignment="1">
      <alignment horizontal="center" vertical="center"/>
    </xf>
    <xf numFmtId="2" fontId="13" fillId="0" borderId="15" xfId="24" applyNumberFormat="1" applyFont="1" applyBorder="1" applyAlignment="1">
      <alignment horizontal="center" vertical="center"/>
    </xf>
    <xf numFmtId="169" fontId="26" fillId="0" borderId="0" xfId="7" applyNumberFormat="1" applyFont="1" applyAlignment="1">
      <alignment horizontal="center" vertical="center"/>
    </xf>
    <xf numFmtId="0" fontId="13" fillId="0" borderId="0" xfId="7" applyFont="1" applyAlignment="1">
      <alignment horizontal="center" vertical="center"/>
    </xf>
    <xf numFmtId="169" fontId="13" fillId="0" borderId="0" xfId="7" applyNumberFormat="1" applyFont="1" applyAlignment="1">
      <alignment horizontal="center" vertical="center"/>
    </xf>
    <xf numFmtId="0" fontId="13" fillId="6" borderId="55" xfId="7" applyFont="1" applyFill="1" applyBorder="1" applyAlignment="1">
      <alignment horizontal="left" vertical="center" wrapText="1"/>
    </xf>
    <xf numFmtId="0" fontId="31" fillId="8" borderId="29" xfId="22" applyFont="1" applyFill="1" applyBorder="1" applyAlignment="1">
      <alignment horizontal="center" vertical="center" wrapText="1"/>
    </xf>
    <xf numFmtId="0" fontId="27" fillId="6" borderId="9" xfId="22" applyFont="1" applyFill="1" applyBorder="1" applyAlignment="1">
      <alignment horizontal="left" vertical="center" wrapText="1"/>
    </xf>
    <xf numFmtId="3" fontId="31" fillId="6" borderId="30" xfId="22" applyNumberFormat="1" applyFont="1" applyFill="1" applyBorder="1" applyAlignment="1">
      <alignment horizontal="right" vertical="center"/>
    </xf>
    <xf numFmtId="0" fontId="27" fillId="6" borderId="15" xfId="22" applyFont="1" applyFill="1" applyBorder="1" applyAlignment="1">
      <alignment horizontal="left" vertical="center" wrapText="1"/>
    </xf>
    <xf numFmtId="3" fontId="31" fillId="6" borderId="31" xfId="22" applyNumberFormat="1" applyFont="1" applyFill="1" applyBorder="1" applyAlignment="1">
      <alignment horizontal="right" vertical="center"/>
    </xf>
    <xf numFmtId="0" fontId="31" fillId="8" borderId="11" xfId="10" applyFont="1" applyFill="1" applyBorder="1" applyAlignment="1">
      <alignment horizontal="center" vertical="center" wrapText="1"/>
    </xf>
    <xf numFmtId="0" fontId="31" fillId="8" borderId="12" xfId="10" applyFont="1" applyFill="1" applyBorder="1" applyAlignment="1">
      <alignment horizontal="center" vertical="center" wrapText="1"/>
    </xf>
    <xf numFmtId="0" fontId="31" fillId="8" borderId="10" xfId="10" applyFont="1" applyFill="1" applyBorder="1" applyAlignment="1">
      <alignment horizontal="center" vertical="center" wrapText="1"/>
    </xf>
    <xf numFmtId="0" fontId="11" fillId="0" borderId="0" xfId="13" applyFont="1" applyAlignment="1">
      <alignment wrapText="1"/>
    </xf>
    <xf numFmtId="0" fontId="23" fillId="0" borderId="0" xfId="12" applyFont="1" applyAlignment="1">
      <alignment horizontal="center"/>
    </xf>
    <xf numFmtId="0" fontId="26" fillId="0" borderId="0" xfId="12" applyFont="1"/>
    <xf numFmtId="3" fontId="16" fillId="0" borderId="0" xfId="12" applyNumberFormat="1" applyFont="1" applyAlignment="1">
      <alignment horizontal="center"/>
    </xf>
    <xf numFmtId="3" fontId="16" fillId="0" borderId="0" xfId="13" applyNumberFormat="1" applyFont="1" applyAlignment="1">
      <alignment horizontal="center"/>
    </xf>
    <xf numFmtId="0" fontId="11" fillId="0" borderId="0" xfId="13" applyFont="1" applyAlignment="1">
      <alignment horizontal="left"/>
    </xf>
    <xf numFmtId="0" fontId="31" fillId="6" borderId="16" xfId="13" applyFont="1" applyFill="1" applyBorder="1" applyAlignment="1">
      <alignment horizontal="left" vertical="center" wrapText="1"/>
    </xf>
    <xf numFmtId="0" fontId="31" fillId="6" borderId="1" xfId="13" applyFont="1" applyFill="1" applyBorder="1" applyAlignment="1">
      <alignment horizontal="left" vertical="center" wrapText="1"/>
    </xf>
    <xf numFmtId="0" fontId="18" fillId="6" borderId="17" xfId="13" applyFont="1" applyFill="1" applyBorder="1" applyAlignment="1">
      <alignment horizontal="left" vertical="center" wrapText="1"/>
    </xf>
    <xf numFmtId="0" fontId="18" fillId="6" borderId="4" xfId="13" applyFont="1" applyFill="1" applyBorder="1" applyAlignment="1">
      <alignment horizontal="left" vertical="center" wrapText="1"/>
    </xf>
    <xf numFmtId="0" fontId="31" fillId="4" borderId="7" xfId="13" applyFont="1" applyFill="1" applyBorder="1" applyAlignment="1">
      <alignment horizontal="left" vertical="center" wrapText="1"/>
    </xf>
    <xf numFmtId="0" fontId="31" fillId="4" borderId="10" xfId="13" applyFont="1" applyFill="1" applyBorder="1" applyAlignment="1">
      <alignment horizontal="left" vertical="center" wrapText="1"/>
    </xf>
    <xf numFmtId="0" fontId="31" fillId="4" borderId="13" xfId="13" applyFont="1" applyFill="1" applyBorder="1" applyAlignment="1">
      <alignment horizontal="left" vertical="center" wrapText="1"/>
    </xf>
    <xf numFmtId="3" fontId="6" fillId="0" borderId="0" xfId="23" applyNumberFormat="1" applyAlignment="1">
      <alignment horizontal="left"/>
    </xf>
    <xf numFmtId="0" fontId="0" fillId="0" borderId="0" xfId="13" applyFont="1" applyAlignment="1">
      <alignment horizontal="left"/>
    </xf>
    <xf numFmtId="3" fontId="16" fillId="5" borderId="8" xfId="13" applyNumberFormat="1" applyFont="1" applyFill="1" applyBorder="1" applyAlignment="1">
      <alignment horizontal="center" vertical="center" wrapText="1"/>
    </xf>
    <xf numFmtId="3" fontId="16" fillId="5" borderId="9" xfId="13" applyNumberFormat="1" applyFont="1" applyFill="1" applyBorder="1" applyAlignment="1">
      <alignment horizontal="center" vertical="center" wrapText="1"/>
    </xf>
    <xf numFmtId="3" fontId="16" fillId="5" borderId="11" xfId="13" applyNumberFormat="1" applyFont="1" applyFill="1" applyBorder="1" applyAlignment="1">
      <alignment horizontal="center" vertical="center" wrapText="1"/>
    </xf>
    <xf numFmtId="3" fontId="16" fillId="5" borderId="12" xfId="13" applyNumberFormat="1" applyFont="1" applyFill="1" applyBorder="1" applyAlignment="1">
      <alignment horizontal="center" vertical="center" wrapText="1"/>
    </xf>
    <xf numFmtId="3" fontId="31" fillId="5" borderId="14" xfId="13" applyNumberFormat="1" applyFont="1" applyFill="1" applyBorder="1" applyAlignment="1">
      <alignment horizontal="center" vertical="center" wrapText="1"/>
    </xf>
    <xf numFmtId="3" fontId="31" fillId="5" borderId="15" xfId="13" applyNumberFormat="1" applyFont="1" applyFill="1" applyBorder="1" applyAlignment="1">
      <alignment horizontal="center" vertical="center" wrapText="1"/>
    </xf>
    <xf numFmtId="3" fontId="16" fillId="0" borderId="9" xfId="13" applyNumberFormat="1" applyFont="1" applyBorder="1" applyAlignment="1">
      <alignment horizontal="center" vertical="center" wrapText="1"/>
    </xf>
    <xf numFmtId="3" fontId="31" fillId="0" borderId="15" xfId="13" applyNumberFormat="1" applyFont="1" applyBorder="1" applyAlignment="1">
      <alignment horizontal="center" vertical="center" wrapText="1"/>
    </xf>
    <xf numFmtId="0" fontId="22" fillId="6" borderId="0" xfId="13" applyFont="1" applyFill="1" applyAlignment="1">
      <alignment horizontal="center" vertical="center"/>
    </xf>
    <xf numFmtId="0" fontId="19" fillId="0" borderId="0" xfId="13" applyFont="1" applyAlignment="1">
      <alignment horizontal="left"/>
    </xf>
    <xf numFmtId="0" fontId="19" fillId="0" borderId="0" xfId="13" applyFont="1" applyAlignment="1">
      <alignment horizontal="center"/>
    </xf>
    <xf numFmtId="0" fontId="31" fillId="6" borderId="33" xfId="13" applyFont="1" applyFill="1" applyBorder="1" applyAlignment="1">
      <alignment horizontal="center" vertical="center" wrapText="1"/>
    </xf>
    <xf numFmtId="0" fontId="31" fillId="6" borderId="8" xfId="13" applyFont="1" applyFill="1" applyBorder="1" applyAlignment="1">
      <alignment horizontal="center" vertical="center" wrapText="1"/>
    </xf>
    <xf numFmtId="0" fontId="31" fillId="6" borderId="9" xfId="13" applyFont="1" applyFill="1" applyBorder="1" applyAlignment="1">
      <alignment horizontal="center" vertical="center" wrapText="1"/>
    </xf>
    <xf numFmtId="0" fontId="21" fillId="6" borderId="11" xfId="13" applyFont="1" applyFill="1" applyBorder="1" applyAlignment="1">
      <alignment horizontal="center" vertical="top" wrapText="1"/>
    </xf>
    <xf numFmtId="0" fontId="21" fillId="6" borderId="12" xfId="13" applyFont="1" applyFill="1" applyBorder="1" applyAlignment="1">
      <alignment horizontal="center" vertical="top" wrapText="1"/>
    </xf>
    <xf numFmtId="0" fontId="31" fillId="4" borderId="11" xfId="13" applyFont="1" applyFill="1" applyBorder="1" applyAlignment="1">
      <alignment vertical="center" wrapText="1"/>
    </xf>
    <xf numFmtId="3" fontId="31" fillId="0" borderId="11" xfId="13" applyNumberFormat="1" applyFont="1" applyBorder="1" applyAlignment="1">
      <alignment vertical="center" wrapText="1"/>
    </xf>
    <xf numFmtId="3" fontId="31" fillId="0" borderId="12" xfId="13" applyNumberFormat="1" applyFont="1" applyBorder="1" applyAlignment="1">
      <alignment vertical="center" wrapText="1"/>
    </xf>
    <xf numFmtId="0" fontId="31" fillId="6" borderId="11" xfId="13" applyFont="1" applyFill="1" applyBorder="1" applyAlignment="1">
      <alignment vertical="center" wrapText="1"/>
    </xf>
    <xf numFmtId="3" fontId="51" fillId="6" borderId="11" xfId="13" applyNumberFormat="1" applyFont="1" applyFill="1" applyBorder="1" applyAlignment="1">
      <alignment vertical="center" wrapText="1"/>
    </xf>
    <xf numFmtId="0" fontId="31" fillId="6" borderId="14" xfId="13" applyFont="1" applyFill="1" applyBorder="1" applyAlignment="1">
      <alignment vertical="center" wrapText="1"/>
    </xf>
    <xf numFmtId="3" fontId="33" fillId="6" borderId="14" xfId="13" applyNumberFormat="1" applyFont="1" applyFill="1" applyBorder="1" applyAlignment="1">
      <alignment vertical="center" wrapText="1"/>
    </xf>
    <xf numFmtId="3" fontId="33" fillId="6" borderId="15" xfId="13" applyNumberFormat="1" applyFont="1" applyFill="1" applyBorder="1" applyAlignment="1">
      <alignment vertical="center" wrapText="1"/>
    </xf>
    <xf numFmtId="0" fontId="28" fillId="0" borderId="0" xfId="13" applyFont="1" applyAlignment="1">
      <alignment horizontal="center" vertical="top" wrapText="1"/>
    </xf>
    <xf numFmtId="3" fontId="13" fillId="0" borderId="7" xfId="13" applyNumberFormat="1" applyFont="1" applyBorder="1" applyAlignment="1">
      <alignment horizontal="center" vertical="center"/>
    </xf>
    <xf numFmtId="3" fontId="13" fillId="0" borderId="10" xfId="13" applyNumberFormat="1" applyFont="1" applyBorder="1" applyAlignment="1">
      <alignment horizontal="center" vertical="center"/>
    </xf>
    <xf numFmtId="0" fontId="26" fillId="0" borderId="0" xfId="13" applyFont="1" applyAlignment="1">
      <alignment horizontal="center" vertical="center"/>
    </xf>
    <xf numFmtId="0" fontId="31" fillId="8" borderId="11" xfId="13" applyFont="1" applyFill="1" applyBorder="1" applyAlignment="1">
      <alignment horizontal="center" vertical="center" wrapText="1"/>
    </xf>
    <xf numFmtId="0" fontId="31" fillId="0" borderId="11" xfId="13" applyFont="1" applyBorder="1" applyAlignment="1">
      <alignment horizontal="left" vertical="center"/>
    </xf>
    <xf numFmtId="3" fontId="16" fillId="0" borderId="11" xfId="13" applyNumberFormat="1" applyFont="1" applyBorder="1" applyAlignment="1">
      <alignment horizontal="center" vertical="center"/>
    </xf>
    <xf numFmtId="3" fontId="31" fillId="0" borderId="11" xfId="13" applyNumberFormat="1" applyFont="1" applyBorder="1" applyAlignment="1">
      <alignment horizontal="center" vertical="center"/>
    </xf>
    <xf numFmtId="0" fontId="31" fillId="6" borderId="11" xfId="13" applyFont="1" applyFill="1" applyBorder="1" applyAlignment="1">
      <alignment horizontal="left" vertical="center"/>
    </xf>
    <xf numFmtId="3" fontId="31" fillId="6" borderId="11" xfId="13" applyNumberFormat="1" applyFont="1" applyFill="1" applyBorder="1" applyAlignment="1">
      <alignment horizontal="center" vertical="center"/>
    </xf>
    <xf numFmtId="0" fontId="31" fillId="6" borderId="14" xfId="13" applyFont="1" applyFill="1" applyBorder="1" applyAlignment="1">
      <alignment horizontal="left" vertical="center"/>
    </xf>
    <xf numFmtId="3" fontId="0" fillId="0" borderId="38" xfId="0" applyNumberFormat="1" applyBorder="1" applyAlignment="1">
      <alignment horizontal="left" vertical="center" wrapText="1"/>
    </xf>
    <xf numFmtId="3" fontId="0" fillId="0" borderId="49" xfId="0" applyNumberFormat="1" applyBorder="1" applyAlignment="1">
      <alignment horizontal="left" vertical="center" wrapText="1"/>
    </xf>
    <xf numFmtId="0" fontId="21" fillId="8" borderId="54" xfId="7" applyFont="1" applyFill="1" applyBorder="1" applyAlignment="1">
      <alignment horizontal="center" vertical="center" wrapText="1"/>
    </xf>
    <xf numFmtId="0" fontId="21" fillId="8" borderId="28" xfId="7" applyFont="1" applyFill="1" applyBorder="1" applyAlignment="1">
      <alignment horizontal="center" vertical="center" wrapText="1"/>
    </xf>
    <xf numFmtId="0" fontId="13" fillId="8" borderId="29" xfId="7" applyFont="1" applyFill="1" applyBorder="1" applyAlignment="1">
      <alignment horizontal="center" vertical="center" wrapText="1"/>
    </xf>
    <xf numFmtId="0" fontId="15" fillId="8" borderId="32" xfId="0" applyFont="1" applyFill="1" applyBorder="1" applyAlignment="1">
      <alignment horizontal="center" vertical="center"/>
    </xf>
    <xf numFmtId="0" fontId="19" fillId="0" borderId="58" xfId="0" applyFont="1" applyBorder="1" applyAlignment="1">
      <alignment horizontal="center" vertical="center"/>
    </xf>
    <xf numFmtId="0" fontId="19" fillId="0" borderId="41" xfId="0" applyFont="1" applyBorder="1" applyAlignment="1">
      <alignment horizontal="center" vertical="center"/>
    </xf>
    <xf numFmtId="0" fontId="19" fillId="0" borderId="31" xfId="0" applyFont="1" applyBorder="1" applyAlignment="1">
      <alignment horizontal="center" vertical="center"/>
    </xf>
    <xf numFmtId="0" fontId="15" fillId="6" borderId="54" xfId="0" applyFont="1" applyFill="1" applyBorder="1" applyAlignment="1">
      <alignment horizontal="center" vertical="center"/>
    </xf>
    <xf numFmtId="0" fontId="15" fillId="6" borderId="32" xfId="0" applyFont="1" applyFill="1" applyBorder="1" applyAlignment="1">
      <alignment horizontal="center" vertical="center"/>
    </xf>
    <xf numFmtId="3" fontId="26" fillId="0" borderId="30" xfId="13" applyNumberFormat="1" applyFont="1" applyBorder="1" applyAlignment="1">
      <alignment horizontal="center" vertical="center"/>
    </xf>
    <xf numFmtId="3" fontId="26" fillId="0" borderId="41" xfId="13" applyNumberFormat="1" applyFont="1" applyBorder="1" applyAlignment="1">
      <alignment horizontal="center" vertical="center"/>
    </xf>
    <xf numFmtId="3" fontId="26" fillId="0" borderId="31" xfId="13" applyNumberFormat="1" applyFont="1" applyBorder="1" applyAlignment="1">
      <alignment horizontal="center" vertical="center"/>
    </xf>
    <xf numFmtId="0" fontId="60" fillId="6" borderId="0" xfId="13" applyFont="1" applyFill="1" applyAlignment="1">
      <alignment vertical="center"/>
    </xf>
    <xf numFmtId="0" fontId="60" fillId="6" borderId="0" xfId="13" applyFont="1" applyFill="1" applyAlignment="1">
      <alignment horizontal="center" vertical="center"/>
    </xf>
    <xf numFmtId="0" fontId="92" fillId="0" borderId="0" xfId="7" applyFont="1"/>
    <xf numFmtId="0" fontId="99" fillId="6" borderId="0" xfId="13" applyFont="1" applyFill="1" applyAlignment="1">
      <alignment horizontal="center" vertical="center"/>
    </xf>
    <xf numFmtId="0" fontId="99" fillId="6" borderId="0" xfId="13" applyFont="1" applyFill="1" applyAlignment="1">
      <alignment vertical="center"/>
    </xf>
    <xf numFmtId="0" fontId="97" fillId="0" borderId="0" xfId="7" applyFont="1"/>
    <xf numFmtId="3" fontId="97" fillId="0" borderId="0" xfId="13" applyNumberFormat="1" applyFont="1" applyAlignment="1">
      <alignment vertical="center"/>
    </xf>
    <xf numFmtId="3" fontId="97" fillId="0" borderId="0" xfId="13" applyNumberFormat="1" applyFont="1" applyAlignment="1">
      <alignment horizontal="center" vertical="center"/>
    </xf>
    <xf numFmtId="3" fontId="97" fillId="0" borderId="0" xfId="13" applyNumberFormat="1" applyFont="1" applyAlignment="1">
      <alignment horizontal="left" vertical="center" wrapText="1"/>
    </xf>
    <xf numFmtId="0" fontId="31" fillId="8" borderId="37" xfId="13" applyFont="1" applyFill="1" applyBorder="1" applyAlignment="1">
      <alignment horizontal="center" vertical="center" wrapText="1"/>
    </xf>
    <xf numFmtId="3" fontId="16" fillId="0" borderId="37" xfId="13" applyNumberFormat="1" applyFont="1" applyBorder="1" applyAlignment="1">
      <alignment horizontal="center" vertical="center"/>
    </xf>
    <xf numFmtId="3" fontId="16" fillId="0" borderId="39" xfId="0" applyNumberFormat="1" applyFont="1" applyBorder="1" applyAlignment="1">
      <alignment horizontal="right" vertical="center"/>
    </xf>
    <xf numFmtId="3" fontId="31" fillId="6" borderId="58" xfId="22" applyNumberFormat="1" applyFont="1" applyFill="1" applyBorder="1" applyAlignment="1">
      <alignment horizontal="right" vertical="center"/>
    </xf>
    <xf numFmtId="0" fontId="100" fillId="0" borderId="0" xfId="31"/>
    <xf numFmtId="0" fontId="16" fillId="0" borderId="11" xfId="31" quotePrefix="1" applyFont="1" applyBorder="1" applyAlignment="1">
      <alignment horizontal="center" vertical="center"/>
    </xf>
    <xf numFmtId="171" fontId="101" fillId="0" borderId="11" xfId="32" applyNumberFormat="1" applyFont="1" applyFill="1" applyBorder="1" applyAlignment="1">
      <alignment horizontal="center" vertical="center" wrapText="1"/>
    </xf>
    <xf numFmtId="3" fontId="101" fillId="0" borderId="11" xfId="31" applyNumberFormat="1" applyFont="1" applyBorder="1" applyAlignment="1">
      <alignment horizontal="center" vertical="center" wrapText="1"/>
    </xf>
    <xf numFmtId="3" fontId="102" fillId="0" borderId="11" xfId="31" applyNumberFormat="1" applyFont="1" applyBorder="1" applyAlignment="1">
      <alignment horizontal="center" vertical="center" wrapText="1"/>
    </xf>
    <xf numFmtId="0" fontId="100" fillId="0" borderId="0" xfId="31" applyAlignment="1">
      <alignment horizontal="left"/>
    </xf>
    <xf numFmtId="0" fontId="100" fillId="0" borderId="0" xfId="31" applyAlignment="1">
      <alignment horizontal="center"/>
    </xf>
    <xf numFmtId="0" fontId="23" fillId="0" borderId="11" xfId="31" quotePrefix="1" applyFont="1" applyBorder="1" applyAlignment="1">
      <alignment horizontal="left" vertical="center"/>
    </xf>
    <xf numFmtId="0" fontId="93" fillId="0" borderId="0" xfId="23" applyFont="1" applyAlignment="1">
      <alignment horizontal="left" vertical="center"/>
    </xf>
    <xf numFmtId="0" fontId="15" fillId="6" borderId="0" xfId="13" applyFont="1" applyFill="1" applyAlignment="1">
      <alignment horizontal="center" vertical="center" wrapText="1"/>
    </xf>
    <xf numFmtId="0" fontId="19" fillId="0" borderId="0" xfId="13" applyFont="1" applyAlignment="1">
      <alignment wrapText="1"/>
    </xf>
    <xf numFmtId="0" fontId="19" fillId="0" borderId="0" xfId="13" applyFont="1" applyAlignment="1">
      <alignment horizontal="center" wrapText="1"/>
    </xf>
    <xf numFmtId="0" fontId="11" fillId="0" borderId="0" xfId="13" applyFont="1" applyAlignment="1">
      <alignment horizontal="center" wrapText="1"/>
    </xf>
    <xf numFmtId="0" fontId="15" fillId="6" borderId="1" xfId="13" applyFont="1" applyFill="1" applyBorder="1" applyAlignment="1">
      <alignment horizontal="center" vertical="center" wrapText="1"/>
    </xf>
    <xf numFmtId="0" fontId="15" fillId="6" borderId="22" xfId="13" applyFont="1" applyFill="1" applyBorder="1" applyAlignment="1">
      <alignment horizontal="center" vertical="center" wrapText="1"/>
    </xf>
    <xf numFmtId="0" fontId="15" fillId="6" borderId="47" xfId="13" applyFont="1" applyFill="1" applyBorder="1" applyAlignment="1">
      <alignment horizontal="center" vertical="center" wrapText="1"/>
    </xf>
    <xf numFmtId="0" fontId="15" fillId="6" borderId="3" xfId="13" applyFont="1" applyFill="1" applyBorder="1" applyAlignment="1">
      <alignment horizontal="center" vertical="center"/>
    </xf>
    <xf numFmtId="0" fontId="22" fillId="6" borderId="4" xfId="13" applyFont="1" applyFill="1" applyBorder="1" applyAlignment="1">
      <alignment horizontal="center" vertical="center" wrapText="1"/>
    </xf>
    <xf numFmtId="0" fontId="22" fillId="6" borderId="24" xfId="13" applyFont="1" applyFill="1" applyBorder="1" applyAlignment="1">
      <alignment horizontal="center" vertical="center" wrapText="1"/>
    </xf>
    <xf numFmtId="0" fontId="22" fillId="6" borderId="48" xfId="13" applyFont="1" applyFill="1" applyBorder="1" applyAlignment="1">
      <alignment horizontal="center" vertical="center" wrapText="1"/>
    </xf>
    <xf numFmtId="0" fontId="22" fillId="6" borderId="6" xfId="13" applyFont="1" applyFill="1" applyBorder="1" applyAlignment="1">
      <alignment horizontal="center" vertical="center"/>
    </xf>
    <xf numFmtId="0" fontId="15" fillId="6" borderId="2" xfId="13" applyFont="1" applyFill="1" applyBorder="1" applyAlignment="1">
      <alignment horizontal="center" vertical="center" wrapText="1"/>
    </xf>
    <xf numFmtId="0" fontId="22" fillId="6" borderId="5" xfId="13" applyFont="1" applyFill="1" applyBorder="1" applyAlignment="1">
      <alignment horizontal="center" vertical="center" wrapText="1"/>
    </xf>
    <xf numFmtId="0" fontId="103" fillId="4" borderId="0" xfId="13" applyFont="1" applyFill="1" applyAlignment="1">
      <alignment vertical="center"/>
    </xf>
    <xf numFmtId="0" fontId="19" fillId="6" borderId="0" xfId="13" applyFont="1" applyFill="1" applyAlignment="1">
      <alignment horizontal="center"/>
    </xf>
    <xf numFmtId="0" fontId="19" fillId="6" borderId="0" xfId="13" applyFont="1" applyFill="1"/>
    <xf numFmtId="3" fontId="83" fillId="0" borderId="0" xfId="12" applyNumberFormat="1" applyFont="1" applyAlignment="1">
      <alignment horizontal="center"/>
    </xf>
    <xf numFmtId="3" fontId="83" fillId="0" borderId="0" xfId="13" applyNumberFormat="1" applyFont="1" applyAlignment="1">
      <alignment horizontal="center"/>
    </xf>
    <xf numFmtId="0" fontId="15" fillId="0" borderId="48" xfId="1" applyFont="1" applyBorder="1" applyAlignment="1">
      <alignment horizontal="left" vertical="center" wrapText="1"/>
    </xf>
    <xf numFmtId="0" fontId="61" fillId="6" borderId="0" xfId="13" applyFont="1" applyFill="1" applyAlignment="1">
      <alignment vertical="center" wrapText="1"/>
    </xf>
    <xf numFmtId="0" fontId="54" fillId="0" borderId="24" xfId="7" applyFont="1" applyBorder="1" applyAlignment="1">
      <alignment horizontal="left" vertical="center" wrapText="1"/>
    </xf>
    <xf numFmtId="0" fontId="53" fillId="0" borderId="50" xfId="7" applyFont="1" applyBorder="1" applyAlignment="1">
      <alignment wrapText="1"/>
    </xf>
    <xf numFmtId="0" fontId="13" fillId="0" borderId="19" xfId="7" applyFont="1" applyBorder="1" applyAlignment="1">
      <alignment vertical="top" wrapText="1"/>
    </xf>
    <xf numFmtId="0" fontId="53" fillId="0" borderId="22" xfId="7" applyFont="1" applyBorder="1" applyAlignment="1">
      <alignment wrapText="1"/>
    </xf>
    <xf numFmtId="0" fontId="26" fillId="0" borderId="50" xfId="7" applyFont="1" applyBorder="1" applyAlignment="1">
      <alignment wrapText="1"/>
    </xf>
    <xf numFmtId="0" fontId="54" fillId="0" borderId="24" xfId="7" applyFont="1" applyBorder="1" applyAlignment="1">
      <alignment vertical="top" wrapText="1"/>
    </xf>
    <xf numFmtId="0" fontId="26" fillId="0" borderId="26" xfId="7" applyFont="1" applyBorder="1" applyAlignment="1">
      <alignment wrapText="1"/>
    </xf>
    <xf numFmtId="0" fontId="13" fillId="0" borderId="0" xfId="7" applyFont="1" applyAlignment="1">
      <alignment vertical="top" wrapText="1"/>
    </xf>
    <xf numFmtId="4" fontId="13" fillId="0" borderId="0" xfId="7" applyNumberFormat="1" applyFont="1" applyAlignment="1">
      <alignment horizontal="center" vertical="center"/>
    </xf>
    <xf numFmtId="4" fontId="54" fillId="0" borderId="0" xfId="7" applyNumberFormat="1" applyFont="1" applyAlignment="1">
      <alignment horizontal="center" vertical="center" wrapText="1"/>
    </xf>
    <xf numFmtId="0" fontId="26" fillId="0" borderId="22" xfId="7" applyFont="1" applyBorder="1" applyAlignment="1">
      <alignment wrapText="1"/>
    </xf>
    <xf numFmtId="0" fontId="53" fillId="0" borderId="26" xfId="7" applyFont="1" applyBorder="1" applyAlignment="1">
      <alignment wrapText="1"/>
    </xf>
    <xf numFmtId="165" fontId="26" fillId="0" borderId="28" xfId="24" applyFont="1" applyBorder="1" applyAlignment="1">
      <alignment horizontal="center" vertical="center"/>
    </xf>
    <xf numFmtId="2" fontId="26" fillId="0" borderId="33" xfId="24" applyNumberFormat="1" applyFont="1" applyBorder="1" applyAlignment="1">
      <alignment horizontal="right" vertical="center"/>
    </xf>
    <xf numFmtId="2" fontId="13" fillId="0" borderId="38" xfId="24" applyNumberFormat="1" applyFont="1" applyFill="1" applyBorder="1" applyAlignment="1">
      <alignment horizontal="center" vertical="center" wrapText="1"/>
    </xf>
    <xf numFmtId="2" fontId="13" fillId="0" borderId="40" xfId="24" applyNumberFormat="1" applyFont="1" applyFill="1" applyBorder="1" applyAlignment="1">
      <alignment horizontal="center" vertical="center" wrapText="1"/>
    </xf>
    <xf numFmtId="0" fontId="13" fillId="5" borderId="84" xfId="26" applyFill="1" applyBorder="1" applyAlignment="1">
      <alignment vertical="center" wrapText="1"/>
    </xf>
    <xf numFmtId="165" fontId="13" fillId="0" borderId="82" xfId="24" applyFont="1" applyFill="1" applyBorder="1" applyAlignment="1">
      <alignment horizontal="center" vertical="center" wrapText="1"/>
    </xf>
    <xf numFmtId="165" fontId="13" fillId="0" borderId="19" xfId="24" applyFont="1" applyBorder="1" applyAlignment="1">
      <alignment horizontal="center"/>
    </xf>
    <xf numFmtId="165" fontId="13" fillId="0" borderId="20" xfId="24" applyFont="1" applyBorder="1" applyAlignment="1">
      <alignment horizontal="center"/>
    </xf>
    <xf numFmtId="0" fontId="21" fillId="8" borderId="28" xfId="7" applyFont="1" applyFill="1" applyBorder="1" applyAlignment="1">
      <alignment horizontal="center" wrapText="1"/>
    </xf>
    <xf numFmtId="4" fontId="13" fillId="0" borderId="19" xfId="24" applyNumberFormat="1" applyFont="1" applyBorder="1" applyAlignment="1">
      <alignment horizontal="center"/>
    </xf>
    <xf numFmtId="4" fontId="13" fillId="0" borderId="11" xfId="24" applyNumberFormat="1" applyFont="1" applyBorder="1" applyAlignment="1">
      <alignment horizontal="center"/>
    </xf>
    <xf numFmtId="4" fontId="13" fillId="0" borderId="14" xfId="24" applyNumberFormat="1" applyFont="1" applyBorder="1" applyAlignment="1">
      <alignment horizontal="center"/>
    </xf>
    <xf numFmtId="2" fontId="13" fillId="0" borderId="82" xfId="24" applyNumberFormat="1" applyFont="1" applyFill="1" applyBorder="1" applyAlignment="1">
      <alignment horizontal="center" vertical="center" wrapText="1"/>
    </xf>
    <xf numFmtId="2" fontId="13" fillId="0" borderId="19" xfId="24" applyNumberFormat="1" applyFont="1" applyBorder="1" applyAlignment="1">
      <alignment horizontal="center" vertical="center"/>
    </xf>
    <xf numFmtId="2" fontId="13" fillId="0" borderId="20" xfId="24" applyNumberFormat="1" applyFont="1" applyBorder="1" applyAlignment="1">
      <alignment horizontal="center" vertical="center"/>
    </xf>
    <xf numFmtId="0" fontId="104" fillId="0" borderId="0" xfId="31" applyFont="1"/>
    <xf numFmtId="0" fontId="23" fillId="0" borderId="7" xfId="31" quotePrefix="1" applyFont="1" applyBorder="1" applyAlignment="1">
      <alignment horizontal="left" vertical="center"/>
    </xf>
    <xf numFmtId="0" fontId="23" fillId="0" borderId="10" xfId="31" quotePrefix="1" applyFont="1" applyBorder="1" applyAlignment="1">
      <alignment horizontal="left" vertical="center"/>
    </xf>
    <xf numFmtId="0" fontId="23" fillId="0" borderId="13" xfId="31" quotePrefix="1" applyFont="1" applyBorder="1" applyAlignment="1">
      <alignment horizontal="left" vertical="center"/>
    </xf>
    <xf numFmtId="3" fontId="26" fillId="6" borderId="34" xfId="13" applyNumberFormat="1" applyFont="1" applyFill="1" applyBorder="1" applyAlignment="1">
      <alignment horizontal="center" vertical="center" wrapText="1"/>
    </xf>
    <xf numFmtId="3" fontId="26" fillId="6" borderId="33" xfId="13" applyNumberFormat="1" applyFont="1" applyFill="1" applyBorder="1" applyAlignment="1">
      <alignment horizontal="center" vertical="center" wrapText="1"/>
    </xf>
    <xf numFmtId="0" fontId="23" fillId="9" borderId="11" xfId="31" quotePrefix="1" applyFont="1" applyFill="1" applyBorder="1" applyAlignment="1">
      <alignment horizontal="center" vertical="center" wrapText="1"/>
    </xf>
    <xf numFmtId="0" fontId="42" fillId="9" borderId="11" xfId="31" quotePrefix="1" applyFont="1" applyFill="1" applyBorder="1" applyAlignment="1">
      <alignment horizontal="center" vertical="center" wrapText="1"/>
    </xf>
    <xf numFmtId="0" fontId="15" fillId="6" borderId="0" xfId="13" applyFont="1" applyFill="1" applyAlignment="1">
      <alignment vertical="center"/>
    </xf>
    <xf numFmtId="0" fontId="22" fillId="0" borderId="0" xfId="13" applyFont="1" applyAlignment="1">
      <alignment horizontal="left" vertical="center"/>
    </xf>
    <xf numFmtId="3" fontId="16" fillId="0" borderId="83" xfId="0" applyNumberFormat="1" applyFont="1" applyBorder="1" applyAlignment="1">
      <alignment horizontal="right" vertical="center"/>
    </xf>
    <xf numFmtId="0" fontId="26" fillId="0" borderId="50" xfId="7" applyFont="1" applyBorder="1"/>
    <xf numFmtId="0" fontId="105" fillId="0" borderId="23" xfId="7" applyFont="1" applyBorder="1" applyAlignment="1">
      <alignment horizontal="center" vertical="center" wrapText="1"/>
    </xf>
    <xf numFmtId="0" fontId="53" fillId="0" borderId="50" xfId="7" applyFont="1" applyBorder="1" applyAlignment="1">
      <alignment vertical="top" wrapText="1"/>
    </xf>
    <xf numFmtId="0" fontId="54" fillId="0" borderId="72" xfId="7" applyFont="1" applyBorder="1" applyAlignment="1">
      <alignment vertical="center" wrapText="1"/>
    </xf>
    <xf numFmtId="0" fontId="105" fillId="0" borderId="43" xfId="7" applyFont="1" applyBorder="1" applyAlignment="1">
      <alignment horizontal="center" vertical="center" wrapText="1"/>
    </xf>
    <xf numFmtId="0" fontId="13" fillId="0" borderId="77" xfId="7" applyFont="1" applyBorder="1" applyAlignment="1">
      <alignment vertical="center"/>
    </xf>
    <xf numFmtId="0" fontId="31" fillId="0" borderId="66" xfId="13" applyFont="1" applyBorder="1" applyAlignment="1">
      <alignment horizontal="left" vertical="center"/>
    </xf>
    <xf numFmtId="0" fontId="31" fillId="0" borderId="46" xfId="13" applyFont="1" applyBorder="1" applyAlignment="1">
      <alignment horizontal="left" vertical="center"/>
    </xf>
    <xf numFmtId="3" fontId="31" fillId="0" borderId="42" xfId="13" applyNumberFormat="1" applyFont="1" applyBorder="1" applyAlignment="1">
      <alignment horizontal="right" vertical="center" indent="2"/>
    </xf>
    <xf numFmtId="3" fontId="31" fillId="0" borderId="85" xfId="13" applyNumberFormat="1" applyFont="1" applyBorder="1" applyAlignment="1">
      <alignment horizontal="right" vertical="center" indent="2"/>
    </xf>
    <xf numFmtId="3" fontId="31" fillId="0" borderId="44" xfId="13" applyNumberFormat="1" applyFont="1" applyBorder="1" applyAlignment="1">
      <alignment horizontal="right" vertical="center" indent="2"/>
    </xf>
    <xf numFmtId="3" fontId="16" fillId="0" borderId="52" xfId="13" applyNumberFormat="1" applyFont="1" applyBorder="1" applyAlignment="1">
      <alignment horizontal="right" vertical="center" indent="2"/>
    </xf>
    <xf numFmtId="3" fontId="16" fillId="0" borderId="57" xfId="13" applyNumberFormat="1" applyFont="1" applyBorder="1" applyAlignment="1">
      <alignment horizontal="right" vertical="center" indent="2"/>
    </xf>
    <xf numFmtId="3" fontId="16" fillId="0" borderId="18" xfId="1" applyNumberFormat="1" applyFont="1" applyBorder="1" applyAlignment="1">
      <alignment horizontal="center" vertical="center"/>
    </xf>
    <xf numFmtId="3" fontId="16" fillId="0" borderId="77" xfId="1" applyNumberFormat="1" applyFont="1" applyBorder="1" applyAlignment="1">
      <alignment horizontal="center" vertical="center"/>
    </xf>
    <xf numFmtId="0" fontId="31" fillId="0" borderId="53" xfId="1" applyFont="1" applyBorder="1" applyAlignment="1">
      <alignment horizontal="left" vertical="center" wrapText="1"/>
    </xf>
    <xf numFmtId="3" fontId="31" fillId="0" borderId="62" xfId="1" applyNumberFormat="1" applyFont="1" applyBorder="1" applyAlignment="1">
      <alignment horizontal="center" vertical="center"/>
    </xf>
    <xf numFmtId="3" fontId="16" fillId="0" borderId="3" xfId="1" applyNumberFormat="1" applyFont="1" applyBorder="1" applyAlignment="1">
      <alignment horizontal="center" vertical="center"/>
    </xf>
    <xf numFmtId="3" fontId="16" fillId="0" borderId="20" xfId="1" applyNumberFormat="1" applyFont="1" applyBorder="1" applyAlignment="1">
      <alignment horizontal="center" vertical="center"/>
    </xf>
    <xf numFmtId="3" fontId="16" fillId="0" borderId="8" xfId="13" applyNumberFormat="1" applyFont="1" applyBorder="1" applyAlignment="1">
      <alignment horizontal="center" vertical="center"/>
    </xf>
    <xf numFmtId="4" fontId="16" fillId="0" borderId="35" xfId="13" applyNumberFormat="1" applyFont="1" applyBorder="1" applyAlignment="1">
      <alignment horizontal="center" vertical="center"/>
    </xf>
    <xf numFmtId="3" fontId="16" fillId="0" borderId="19" xfId="13" applyNumberFormat="1" applyFont="1" applyBorder="1" applyAlignment="1">
      <alignment horizontal="center" vertical="center"/>
    </xf>
    <xf numFmtId="170" fontId="58" fillId="0" borderId="7" xfId="19" applyNumberFormat="1" applyFont="1" applyBorder="1"/>
    <xf numFmtId="170" fontId="58" fillId="0" borderId="8" xfId="19" applyNumberFormat="1" applyFont="1" applyBorder="1"/>
    <xf numFmtId="170" fontId="58" fillId="0" borderId="8" xfId="19" applyNumberFormat="1" applyFont="1" applyBorder="1" applyAlignment="1">
      <alignment horizontal="right" vertical="center"/>
    </xf>
    <xf numFmtId="169" fontId="13" fillId="0" borderId="9" xfId="24" applyNumberFormat="1" applyFont="1" applyBorder="1"/>
    <xf numFmtId="170" fontId="58" fillId="0" borderId="36" xfId="19" applyNumberFormat="1" applyFont="1" applyBorder="1"/>
    <xf numFmtId="170" fontId="58" fillId="0" borderId="10" xfId="19" applyNumberFormat="1" applyFont="1" applyBorder="1"/>
    <xf numFmtId="170" fontId="58" fillId="0" borderId="11" xfId="19" applyNumberFormat="1" applyFont="1" applyBorder="1"/>
    <xf numFmtId="170" fontId="58" fillId="0" borderId="11" xfId="19" applyNumberFormat="1" applyFont="1" applyBorder="1" applyAlignment="1">
      <alignment horizontal="right" vertical="center"/>
    </xf>
    <xf numFmtId="169" fontId="13" fillId="0" borderId="12" xfId="24" applyNumberFormat="1" applyFont="1" applyBorder="1"/>
    <xf numFmtId="170" fontId="58" fillId="0" borderId="38" xfId="19" applyNumberFormat="1" applyFont="1" applyBorder="1"/>
    <xf numFmtId="170" fontId="58" fillId="0" borderId="13" xfId="19" applyNumberFormat="1" applyFont="1" applyBorder="1"/>
    <xf numFmtId="170" fontId="58" fillId="0" borderId="14" xfId="19" applyNumberFormat="1" applyFont="1" applyBorder="1"/>
    <xf numFmtId="170" fontId="58" fillId="0" borderId="14" xfId="19" applyNumberFormat="1" applyFont="1" applyBorder="1" applyAlignment="1">
      <alignment horizontal="right" vertical="center"/>
    </xf>
    <xf numFmtId="169" fontId="13" fillId="0" borderId="15" xfId="24" applyNumberFormat="1" applyFont="1" applyBorder="1"/>
    <xf numFmtId="170" fontId="58" fillId="0" borderId="40" xfId="19" applyNumberFormat="1" applyFont="1" applyBorder="1"/>
    <xf numFmtId="170" fontId="58" fillId="0" borderId="7" xfId="19" applyNumberFormat="1" applyFont="1" applyBorder="1" applyAlignment="1">
      <alignment vertical="center"/>
    </xf>
    <xf numFmtId="170" fontId="58" fillId="0" borderId="8" xfId="19" applyNumberFormat="1" applyFont="1" applyBorder="1" applyAlignment="1">
      <alignment vertical="center"/>
    </xf>
    <xf numFmtId="170" fontId="58" fillId="0" borderId="10" xfId="19" applyNumberFormat="1" applyFont="1" applyBorder="1" applyAlignment="1">
      <alignment vertical="center"/>
    </xf>
    <xf numFmtId="170" fontId="58" fillId="0" borderId="11" xfId="19" applyNumberFormat="1" applyFont="1" applyBorder="1" applyAlignment="1">
      <alignment vertical="center"/>
    </xf>
    <xf numFmtId="170" fontId="58" fillId="0" borderId="13" xfId="19" applyNumberFormat="1" applyFont="1" applyBorder="1" applyAlignment="1">
      <alignment vertical="center"/>
    </xf>
    <xf numFmtId="170" fontId="58" fillId="0" borderId="14" xfId="19" applyNumberFormat="1" applyFont="1" applyBorder="1" applyAlignment="1">
      <alignment vertical="center"/>
    </xf>
    <xf numFmtId="169" fontId="13" fillId="0" borderId="15" xfId="24" applyNumberFormat="1" applyFont="1" applyBorder="1" applyAlignment="1">
      <alignment vertical="center"/>
    </xf>
    <xf numFmtId="173" fontId="26" fillId="9" borderId="40" xfId="24" applyNumberFormat="1" applyFont="1" applyFill="1" applyBorder="1" applyAlignment="1">
      <alignment horizontal="center" vertical="center" wrapText="1"/>
    </xf>
    <xf numFmtId="172" fontId="26" fillId="6" borderId="54" xfId="7" applyNumberFormat="1" applyFont="1" applyFill="1" applyBorder="1" applyAlignment="1">
      <alignment horizontal="center" vertical="center" wrapText="1"/>
    </xf>
    <xf numFmtId="172" fontId="26" fillId="6" borderId="64" xfId="7" applyNumberFormat="1" applyFont="1" applyFill="1" applyBorder="1" applyAlignment="1">
      <alignment horizontal="center" vertical="center" wrapText="1"/>
    </xf>
    <xf numFmtId="172" fontId="26" fillId="6" borderId="28" xfId="7" applyNumberFormat="1" applyFont="1" applyFill="1" applyBorder="1" applyAlignment="1">
      <alignment horizontal="center" vertical="center" wrapText="1"/>
    </xf>
    <xf numFmtId="172" fontId="26" fillId="6" borderId="33" xfId="7" applyNumberFormat="1" applyFont="1" applyFill="1" applyBorder="1" applyAlignment="1">
      <alignment horizontal="center" vertical="center" wrapText="1"/>
    </xf>
    <xf numFmtId="170" fontId="58" fillId="0" borderId="9" xfId="19" applyNumberFormat="1" applyFont="1" applyBorder="1"/>
    <xf numFmtId="170" fontId="58" fillId="0" borderId="12" xfId="19" applyNumberFormat="1" applyFont="1" applyBorder="1"/>
    <xf numFmtId="3" fontId="31" fillId="0" borderId="12" xfId="13" applyNumberFormat="1" applyFont="1" applyBorder="1" applyAlignment="1">
      <alignment horizontal="center" vertical="center"/>
    </xf>
    <xf numFmtId="3" fontId="16" fillId="0" borderId="35" xfId="13" applyNumberFormat="1" applyFont="1" applyBorder="1" applyAlignment="1">
      <alignment horizontal="right" vertical="center" indent="2"/>
    </xf>
    <xf numFmtId="3" fontId="16" fillId="0" borderId="37" xfId="13" applyNumberFormat="1" applyFont="1" applyBorder="1" applyAlignment="1">
      <alignment horizontal="right" vertical="center" indent="2"/>
    </xf>
    <xf numFmtId="3" fontId="31" fillId="0" borderId="71" xfId="13" applyNumberFormat="1" applyFont="1" applyBorder="1" applyAlignment="1">
      <alignment horizontal="right" vertical="center" indent="2"/>
    </xf>
    <xf numFmtId="3" fontId="31" fillId="0" borderId="7" xfId="13" applyNumberFormat="1" applyFont="1" applyBorder="1" applyAlignment="1">
      <alignment horizontal="center" vertical="center"/>
    </xf>
    <xf numFmtId="3" fontId="31" fillId="0" borderId="10" xfId="13" applyNumberFormat="1" applyFont="1" applyBorder="1" applyAlignment="1">
      <alignment horizontal="center" vertical="center"/>
    </xf>
    <xf numFmtId="3" fontId="31" fillId="0" borderId="56" xfId="13" applyNumberFormat="1" applyFont="1" applyBorder="1" applyAlignment="1">
      <alignment horizontal="center" vertical="center"/>
    </xf>
    <xf numFmtId="0" fontId="13" fillId="0" borderId="26" xfId="7" applyFont="1" applyBorder="1" applyAlignment="1">
      <alignment vertical="top" wrapText="1"/>
    </xf>
    <xf numFmtId="169" fontId="20" fillId="0" borderId="31" xfId="14" applyNumberFormat="1" applyFont="1" applyBorder="1" applyAlignment="1">
      <alignment horizontal="center" vertical="center"/>
    </xf>
    <xf numFmtId="168" fontId="26" fillId="8" borderId="69" xfId="13" applyNumberFormat="1" applyFont="1" applyFill="1" applyBorder="1" applyAlignment="1">
      <alignment horizontal="center" vertical="center" wrapText="1"/>
    </xf>
    <xf numFmtId="168" fontId="26" fillId="8" borderId="65" xfId="13" applyNumberFormat="1" applyFont="1" applyFill="1" applyBorder="1" applyAlignment="1">
      <alignment horizontal="center" vertical="center" wrapText="1"/>
    </xf>
    <xf numFmtId="0" fontId="21" fillId="6" borderId="16" xfId="0" applyFont="1" applyFill="1" applyBorder="1" applyAlignment="1">
      <alignment horizontal="center" vertical="center" wrapText="1"/>
    </xf>
    <xf numFmtId="169" fontId="20" fillId="0" borderId="30" xfId="14" applyNumberFormat="1" applyFont="1" applyBorder="1" applyAlignment="1">
      <alignment horizontal="center" vertical="center"/>
    </xf>
    <xf numFmtId="165" fontId="20" fillId="0" borderId="30" xfId="14" applyFont="1" applyBorder="1" applyAlignment="1">
      <alignment horizontal="center" vertical="center"/>
    </xf>
    <xf numFmtId="0" fontId="13" fillId="6" borderId="16" xfId="0" applyFont="1" applyFill="1" applyBorder="1" applyAlignment="1">
      <alignment horizontal="center" vertical="center" wrapText="1"/>
    </xf>
    <xf numFmtId="165" fontId="20" fillId="0" borderId="17" xfId="14" applyFont="1" applyBorder="1" applyAlignment="1">
      <alignment horizontal="center" vertical="center"/>
    </xf>
    <xf numFmtId="3" fontId="0" fillId="0" borderId="11" xfId="0" applyNumberFormat="1" applyBorder="1" applyAlignment="1">
      <alignment horizontal="right" vertical="center" wrapText="1"/>
    </xf>
    <xf numFmtId="3" fontId="0" fillId="0" borderId="14" xfId="0" applyNumberFormat="1" applyBorder="1" applyAlignment="1">
      <alignment horizontal="right" vertical="center" wrapText="1"/>
    </xf>
    <xf numFmtId="2" fontId="0" fillId="0" borderId="15" xfId="0" applyNumberFormat="1" applyBorder="1" applyAlignment="1">
      <alignment horizontal="center" vertical="center"/>
    </xf>
    <xf numFmtId="2" fontId="0" fillId="0" borderId="9" xfId="0" applyNumberFormat="1" applyBorder="1" applyAlignment="1">
      <alignment horizontal="center" vertical="center"/>
    </xf>
    <xf numFmtId="2" fontId="0" fillId="0" borderId="12" xfId="0" applyNumberFormat="1" applyBorder="1" applyAlignment="1">
      <alignment horizontal="center" vertical="center"/>
    </xf>
    <xf numFmtId="0" fontId="0" fillId="0" borderId="0" xfId="0" applyAlignment="1">
      <alignment horizontal="center" vertical="center"/>
    </xf>
    <xf numFmtId="3" fontId="13" fillId="0" borderId="0" xfId="22" applyNumberFormat="1" applyFont="1"/>
    <xf numFmtId="0" fontId="31" fillId="4" borderId="10" xfId="13" applyFont="1" applyFill="1" applyBorder="1" applyAlignment="1">
      <alignment vertical="center" wrapText="1"/>
    </xf>
    <xf numFmtId="0" fontId="31" fillId="0" borderId="0" xfId="13" applyFont="1" applyAlignment="1">
      <alignment wrapText="1"/>
    </xf>
    <xf numFmtId="3" fontId="0" fillId="0" borderId="8" xfId="0" applyNumberFormat="1" applyBorder="1" applyAlignment="1">
      <alignment vertical="center"/>
    </xf>
    <xf numFmtId="0" fontId="0" fillId="0" borderId="0" xfId="0" applyAlignment="1">
      <alignment vertical="center"/>
    </xf>
    <xf numFmtId="14" fontId="19" fillId="0" borderId="41" xfId="11" quotePrefix="1" applyNumberFormat="1" applyFont="1" applyBorder="1" applyAlignment="1">
      <alignment horizontal="center" vertical="center"/>
    </xf>
    <xf numFmtId="0" fontId="13" fillId="0" borderId="0" xfId="7" applyFont="1" applyAlignment="1">
      <alignment vertical="top"/>
    </xf>
    <xf numFmtId="0" fontId="13" fillId="0" borderId="5" xfId="7" applyFont="1" applyBorder="1" applyAlignment="1">
      <alignment vertical="top"/>
    </xf>
    <xf numFmtId="0" fontId="26" fillId="0" borderId="26" xfId="7" applyFont="1" applyBorder="1" applyAlignment="1">
      <alignment vertical="top" wrapText="1"/>
    </xf>
    <xf numFmtId="0" fontId="26" fillId="0" borderId="50" xfId="7" applyFont="1" applyBorder="1" applyAlignment="1">
      <alignment vertical="top" wrapText="1"/>
    </xf>
    <xf numFmtId="0" fontId="13" fillId="0" borderId="19" xfId="7" applyFont="1" applyBorder="1"/>
    <xf numFmtId="0" fontId="26" fillId="0" borderId="0" xfId="7" applyFont="1" applyBorder="1"/>
    <xf numFmtId="0" fontId="13" fillId="0" borderId="0" xfId="7" applyFont="1" applyAlignment="1"/>
    <xf numFmtId="3" fontId="13" fillId="0" borderId="18" xfId="13" applyNumberFormat="1" applyFont="1" applyBorder="1" applyAlignment="1">
      <alignment horizontal="center" vertical="center"/>
    </xf>
    <xf numFmtId="0" fontId="16" fillId="0" borderId="0" xfId="11" applyFont="1" applyAlignment="1">
      <alignment horizontal="center" vertical="center"/>
    </xf>
    <xf numFmtId="2" fontId="16" fillId="0" borderId="0" xfId="11" applyNumberFormat="1" applyFont="1" applyAlignment="1">
      <alignment horizontal="center" vertical="center"/>
    </xf>
    <xf numFmtId="0" fontId="19" fillId="0" borderId="58" xfId="13" applyFont="1" applyBorder="1" applyAlignment="1">
      <alignment horizontal="center" vertical="center"/>
    </xf>
    <xf numFmtId="3" fontId="92" fillId="0" borderId="36" xfId="0" applyNumberFormat="1" applyFont="1" applyBorder="1" applyAlignment="1">
      <alignment horizontal="left" vertical="center" wrapText="1"/>
    </xf>
    <xf numFmtId="0" fontId="19" fillId="0" borderId="41" xfId="13" applyFont="1" applyBorder="1" applyAlignment="1">
      <alignment horizontal="center" vertical="center"/>
    </xf>
    <xf numFmtId="3" fontId="92" fillId="0" borderId="38" xfId="0" applyNumberFormat="1" applyFont="1" applyBorder="1" applyAlignment="1">
      <alignment horizontal="left" vertical="center" wrapText="1"/>
    </xf>
    <xf numFmtId="0" fontId="19" fillId="0" borderId="31" xfId="13" applyFont="1" applyBorder="1" applyAlignment="1">
      <alignment horizontal="center" vertical="center"/>
    </xf>
    <xf numFmtId="3" fontId="92" fillId="0" borderId="49" xfId="0" applyNumberFormat="1" applyFont="1" applyBorder="1" applyAlignment="1">
      <alignment horizontal="left" vertical="center" wrapText="1"/>
    </xf>
    <xf numFmtId="0" fontId="60" fillId="7" borderId="25" xfId="13" applyFont="1" applyFill="1" applyBorder="1" applyAlignment="1">
      <alignment horizontal="center" vertical="center" wrapText="1"/>
    </xf>
    <xf numFmtId="0" fontId="60" fillId="7" borderId="26" xfId="13" applyFont="1" applyFill="1" applyBorder="1" applyAlignment="1">
      <alignment horizontal="center" vertical="center" wrapText="1"/>
    </xf>
    <xf numFmtId="0" fontId="60" fillId="7" borderId="27" xfId="13" applyFont="1" applyFill="1" applyBorder="1" applyAlignment="1">
      <alignment horizontal="center" vertical="center" wrapText="1"/>
    </xf>
    <xf numFmtId="0" fontId="61" fillId="7" borderId="25" xfId="13" applyFont="1" applyFill="1" applyBorder="1" applyAlignment="1">
      <alignment horizontal="center" vertical="top" wrapText="1"/>
    </xf>
    <xf numFmtId="0" fontId="61" fillId="7" borderId="26" xfId="13" applyFont="1" applyFill="1" applyBorder="1" applyAlignment="1">
      <alignment horizontal="center" vertical="top" wrapText="1"/>
    </xf>
    <xf numFmtId="0" fontId="61" fillId="7" borderId="27" xfId="13" applyFont="1" applyFill="1" applyBorder="1" applyAlignment="1">
      <alignment horizontal="center" vertical="top" wrapText="1"/>
    </xf>
    <xf numFmtId="0" fontId="61" fillId="7" borderId="23" xfId="13" applyFont="1" applyFill="1" applyBorder="1" applyAlignment="1">
      <alignment horizontal="center" vertical="top" wrapText="1"/>
    </xf>
    <xf numFmtId="0" fontId="61" fillId="7" borderId="24" xfId="13" applyFont="1" applyFill="1" applyBorder="1" applyAlignment="1">
      <alignment horizontal="center" vertical="top" wrapText="1"/>
    </xf>
    <xf numFmtId="0" fontId="61" fillId="7" borderId="6" xfId="13" applyFont="1" applyFill="1" applyBorder="1" applyAlignment="1">
      <alignment horizontal="center" vertical="top" wrapText="1"/>
    </xf>
    <xf numFmtId="3" fontId="60" fillId="6" borderId="55" xfId="13" applyNumberFormat="1" applyFont="1" applyFill="1" applyBorder="1" applyAlignment="1">
      <alignment horizontal="center" vertical="center"/>
    </xf>
    <xf numFmtId="3" fontId="60" fillId="6" borderId="28" xfId="13" applyNumberFormat="1" applyFont="1" applyFill="1" applyBorder="1" applyAlignment="1">
      <alignment horizontal="center" vertical="center"/>
    </xf>
    <xf numFmtId="3" fontId="60" fillId="6" borderId="29" xfId="13" applyNumberFormat="1" applyFont="1" applyFill="1" applyBorder="1" applyAlignment="1">
      <alignment horizontal="center" vertical="center"/>
    </xf>
    <xf numFmtId="3" fontId="19" fillId="0" borderId="7" xfId="13" applyNumberFormat="1" applyFont="1" applyBorder="1" applyAlignment="1">
      <alignment horizontal="center" vertical="center"/>
    </xf>
    <xf numFmtId="3" fontId="19" fillId="0" borderId="8" xfId="13" applyNumberFormat="1" applyFont="1" applyBorder="1" applyAlignment="1">
      <alignment horizontal="center" vertical="center"/>
    </xf>
    <xf numFmtId="3" fontId="15" fillId="0" borderId="9" xfId="13" applyNumberFormat="1" applyFont="1" applyBorder="1" applyAlignment="1">
      <alignment horizontal="center" vertical="center"/>
    </xf>
    <xf numFmtId="3" fontId="19" fillId="0" borderId="10" xfId="13" applyNumberFormat="1" applyFont="1" applyBorder="1" applyAlignment="1">
      <alignment horizontal="center" vertical="center"/>
    </xf>
    <xf numFmtId="3" fontId="19" fillId="0" borderId="11" xfId="13" applyNumberFormat="1" applyFont="1" applyBorder="1" applyAlignment="1">
      <alignment horizontal="center" vertical="center"/>
    </xf>
    <xf numFmtId="3" fontId="15" fillId="0" borderId="12" xfId="13" applyNumberFormat="1" applyFont="1" applyBorder="1" applyAlignment="1">
      <alignment horizontal="center" vertical="center"/>
    </xf>
    <xf numFmtId="3" fontId="15" fillId="0" borderId="20" xfId="13" applyNumberFormat="1" applyFont="1" applyBorder="1" applyAlignment="1">
      <alignment horizontal="center" vertical="center"/>
    </xf>
    <xf numFmtId="3" fontId="13" fillId="0" borderId="9" xfId="13" applyNumberFormat="1" applyFont="1" applyBorder="1" applyAlignment="1">
      <alignment horizontal="center" vertical="center"/>
    </xf>
    <xf numFmtId="3" fontId="13" fillId="0" borderId="12" xfId="13" applyNumberFormat="1" applyFont="1" applyBorder="1" applyAlignment="1">
      <alignment horizontal="center" vertical="center"/>
    </xf>
    <xf numFmtId="3" fontId="13" fillId="0" borderId="20" xfId="13" applyNumberFormat="1" applyFont="1" applyBorder="1" applyAlignment="1">
      <alignment horizontal="center" vertical="center"/>
    </xf>
    <xf numFmtId="3" fontId="13" fillId="0" borderId="23" xfId="13" applyNumberFormat="1" applyFont="1" applyBorder="1" applyAlignment="1">
      <alignment horizontal="center" vertical="center"/>
    </xf>
    <xf numFmtId="3" fontId="13" fillId="0" borderId="6" xfId="13" applyNumberFormat="1" applyFont="1" applyBorder="1" applyAlignment="1">
      <alignment horizontal="center" vertical="center"/>
    </xf>
    <xf numFmtId="3" fontId="13" fillId="0" borderId="36" xfId="13" applyNumberFormat="1" applyFont="1" applyBorder="1" applyAlignment="1">
      <alignment horizontal="center" vertical="center"/>
    </xf>
    <xf numFmtId="3" fontId="13" fillId="0" borderId="38" xfId="13" applyNumberFormat="1" applyFont="1" applyBorder="1" applyAlignment="1">
      <alignment horizontal="center" vertical="center"/>
    </xf>
    <xf numFmtId="3" fontId="13" fillId="0" borderId="82" xfId="13" applyNumberFormat="1" applyFont="1" applyBorder="1" applyAlignment="1">
      <alignment horizontal="center" vertical="center"/>
    </xf>
    <xf numFmtId="3" fontId="13" fillId="0" borderId="42" xfId="13" applyNumberFormat="1" applyFont="1" applyBorder="1" applyAlignment="1">
      <alignment horizontal="center" vertical="center"/>
    </xf>
    <xf numFmtId="3" fontId="31" fillId="6" borderId="54" xfId="12" applyNumberFormat="1" applyFont="1" applyFill="1" applyBorder="1" applyAlignment="1">
      <alignment horizontal="center" vertical="center"/>
    </xf>
    <xf numFmtId="0" fontId="60" fillId="6" borderId="32" xfId="13" applyFont="1" applyFill="1" applyBorder="1" applyAlignment="1">
      <alignment horizontal="center" vertical="center" wrapText="1"/>
    </xf>
    <xf numFmtId="0" fontId="110" fillId="0" borderId="0" xfId="11" applyFont="1" applyAlignment="1">
      <alignment vertical="center"/>
    </xf>
    <xf numFmtId="0" fontId="111" fillId="0" borderId="0" xfId="11" applyFont="1" applyAlignment="1">
      <alignment vertical="center"/>
    </xf>
    <xf numFmtId="0" fontId="97" fillId="0" borderId="0" xfId="34" applyFont="1" applyAlignment="1">
      <alignment vertical="center" wrapText="1"/>
    </xf>
    <xf numFmtId="0" fontId="109" fillId="0" borderId="0" xfId="34" applyFont="1" applyAlignment="1">
      <alignment vertical="center" wrapText="1"/>
    </xf>
    <xf numFmtId="0" fontId="109" fillId="0" borderId="0" xfId="34" applyFont="1" applyAlignment="1">
      <alignment horizontal="left" vertical="center" wrapText="1"/>
    </xf>
    <xf numFmtId="0" fontId="18" fillId="0" borderId="0" xfId="34" applyFont="1" applyAlignment="1">
      <alignment horizontal="left" vertical="top" wrapText="1"/>
    </xf>
    <xf numFmtId="0" fontId="13" fillId="0" borderId="0" xfId="34" applyAlignment="1">
      <alignment vertical="center" wrapText="1"/>
    </xf>
    <xf numFmtId="0" fontId="60" fillId="6" borderId="32" xfId="34" applyFont="1" applyFill="1" applyBorder="1" applyAlignment="1">
      <alignment horizontal="center" vertical="center" wrapText="1"/>
    </xf>
    <xf numFmtId="0" fontId="31" fillId="0" borderId="30" xfId="34" applyFont="1" applyBorder="1" applyAlignment="1">
      <alignment horizontal="left" vertical="center" wrapText="1"/>
    </xf>
    <xf numFmtId="3" fontId="16" fillId="0" borderId="30" xfId="34" applyNumberFormat="1" applyFont="1" applyBorder="1" applyAlignment="1">
      <alignment horizontal="center" vertical="center" wrapText="1"/>
    </xf>
    <xf numFmtId="3" fontId="16" fillId="0" borderId="58" xfId="34" applyNumberFormat="1" applyFont="1" applyBorder="1" applyAlignment="1">
      <alignment horizontal="center" vertical="center" wrapText="1"/>
    </xf>
    <xf numFmtId="0" fontId="31" fillId="0" borderId="41" xfId="34" applyFont="1" applyBorder="1" applyAlignment="1">
      <alignment horizontal="left" vertical="center" wrapText="1"/>
    </xf>
    <xf numFmtId="3" fontId="16" fillId="0" borderId="41" xfId="34" applyNumberFormat="1" applyFont="1" applyBorder="1" applyAlignment="1">
      <alignment horizontal="center" vertical="center" wrapText="1"/>
    </xf>
    <xf numFmtId="0" fontId="31" fillId="0" borderId="17" xfId="34" applyFont="1" applyBorder="1" applyAlignment="1">
      <alignment horizontal="left" vertical="center" wrapText="1"/>
    </xf>
    <xf numFmtId="3" fontId="31" fillId="0" borderId="17" xfId="34" applyNumberFormat="1" applyFont="1" applyBorder="1" applyAlignment="1">
      <alignment horizontal="center" vertical="center" wrapText="1"/>
    </xf>
    <xf numFmtId="0" fontId="15" fillId="0" borderId="30" xfId="34" applyFont="1" applyBorder="1" applyAlignment="1">
      <alignment horizontal="left" vertical="center" wrapText="1"/>
    </xf>
    <xf numFmtId="0" fontId="15" fillId="0" borderId="41" xfId="34" applyFont="1" applyBorder="1" applyAlignment="1">
      <alignment horizontal="left" vertical="center" wrapText="1"/>
    </xf>
    <xf numFmtId="0" fontId="15" fillId="0" borderId="17" xfId="34" applyFont="1" applyBorder="1" applyAlignment="1">
      <alignment horizontal="left" vertical="center" wrapText="1"/>
    </xf>
    <xf numFmtId="0" fontId="13" fillId="0" borderId="0" xfId="34" applyAlignment="1">
      <alignment horizontal="left" vertical="center" wrapText="1"/>
    </xf>
    <xf numFmtId="0" fontId="55" fillId="0" borderId="26" xfId="7" applyFont="1" applyBorder="1" applyAlignment="1">
      <alignment horizontal="center" vertical="center" wrapText="1"/>
    </xf>
    <xf numFmtId="0" fontId="55" fillId="0" borderId="24" xfId="7" applyFont="1" applyBorder="1" applyAlignment="1">
      <alignment horizontal="center" vertical="center" wrapText="1"/>
    </xf>
    <xf numFmtId="1" fontId="13" fillId="0" borderId="8" xfId="24" applyNumberFormat="1" applyFont="1" applyBorder="1" applyAlignment="1">
      <alignment horizontal="right"/>
    </xf>
    <xf numFmtId="0" fontId="60" fillId="6" borderId="0" xfId="13" applyFont="1" applyFill="1" applyAlignment="1">
      <alignment horizontal="left" vertical="center"/>
    </xf>
    <xf numFmtId="0" fontId="61" fillId="6" borderId="0" xfId="7" applyFont="1" applyFill="1" applyAlignment="1">
      <alignment horizontal="right" vertical="center" wrapText="1"/>
    </xf>
    <xf numFmtId="0" fontId="15" fillId="6" borderId="32" xfId="0" applyFont="1" applyFill="1" applyBorder="1" applyAlignment="1">
      <alignment vertical="center" wrapText="1"/>
    </xf>
    <xf numFmtId="0" fontId="15" fillId="6" borderId="34" xfId="0" applyFont="1" applyFill="1" applyBorder="1" applyAlignment="1">
      <alignment horizontal="center" vertical="center" wrapText="1"/>
    </xf>
    <xf numFmtId="0" fontId="15" fillId="6" borderId="28" xfId="0" applyFont="1" applyFill="1" applyBorder="1" applyAlignment="1">
      <alignment horizontal="center" vertical="center" wrapText="1"/>
    </xf>
    <xf numFmtId="0" fontId="15" fillId="6" borderId="29" xfId="0" applyFont="1" applyFill="1" applyBorder="1" applyAlignment="1">
      <alignment horizontal="center" vertical="center" wrapText="1"/>
    </xf>
    <xf numFmtId="3" fontId="19" fillId="0" borderId="8" xfId="1" applyNumberFormat="1" applyFont="1" applyBorder="1" applyAlignment="1">
      <alignment horizontal="center" vertical="center"/>
    </xf>
    <xf numFmtId="4" fontId="19" fillId="0" borderId="8" xfId="1" applyNumberFormat="1" applyFont="1" applyBorder="1" applyAlignment="1">
      <alignment horizontal="center" vertical="center"/>
    </xf>
    <xf numFmtId="3" fontId="19" fillId="0" borderId="9" xfId="1" applyNumberFormat="1" applyFont="1" applyBorder="1" applyAlignment="1">
      <alignment horizontal="center" vertical="center"/>
    </xf>
    <xf numFmtId="3" fontId="19" fillId="0" borderId="11" xfId="1" applyNumberFormat="1" applyFont="1" applyBorder="1" applyAlignment="1">
      <alignment horizontal="center" vertical="center"/>
    </xf>
    <xf numFmtId="4" fontId="19" fillId="0" borderId="11" xfId="1" applyNumberFormat="1" applyFont="1" applyBorder="1" applyAlignment="1">
      <alignment horizontal="center" vertical="center"/>
    </xf>
    <xf numFmtId="3" fontId="19" fillId="0" borderId="12" xfId="1" applyNumberFormat="1" applyFont="1" applyBorder="1" applyAlignment="1">
      <alignment horizontal="center" vertical="center"/>
    </xf>
    <xf numFmtId="3" fontId="19" fillId="0" borderId="19" xfId="1" applyNumberFormat="1" applyFont="1" applyBorder="1" applyAlignment="1">
      <alignment horizontal="center" vertical="center"/>
    </xf>
    <xf numFmtId="4" fontId="19" fillId="0" borderId="19" xfId="1" applyNumberFormat="1" applyFont="1" applyBorder="1" applyAlignment="1">
      <alignment horizontal="center" vertical="center"/>
    </xf>
    <xf numFmtId="3" fontId="15" fillId="6" borderId="24" xfId="0" applyNumberFormat="1" applyFont="1" applyFill="1" applyBorder="1" applyAlignment="1">
      <alignment horizontal="center" vertical="center"/>
    </xf>
    <xf numFmtId="4" fontId="15" fillId="6" borderId="24" xfId="0" applyNumberFormat="1" applyFont="1" applyFill="1" applyBorder="1" applyAlignment="1">
      <alignment horizontal="center" vertical="center" wrapText="1"/>
    </xf>
    <xf numFmtId="3" fontId="15" fillId="6" borderId="6" xfId="0" applyNumberFormat="1" applyFont="1" applyFill="1" applyBorder="1" applyAlignment="1">
      <alignment horizontal="center" vertical="center"/>
    </xf>
    <xf numFmtId="0" fontId="19" fillId="0" borderId="30" xfId="13" applyFont="1" applyBorder="1" applyAlignment="1">
      <alignment horizontal="center" vertical="center"/>
    </xf>
    <xf numFmtId="3" fontId="19" fillId="0" borderId="24" xfId="1" applyNumberFormat="1" applyFont="1" applyBorder="1" applyAlignment="1">
      <alignment horizontal="center" vertical="center"/>
    </xf>
    <xf numFmtId="3" fontId="19" fillId="0" borderId="14" xfId="1" applyNumberFormat="1" applyFont="1" applyBorder="1" applyAlignment="1">
      <alignment horizontal="center" vertical="center"/>
    </xf>
    <xf numFmtId="3" fontId="19" fillId="0" borderId="6" xfId="1" applyNumberFormat="1" applyFont="1" applyBorder="1" applyAlignment="1">
      <alignment horizontal="center" vertical="center"/>
    </xf>
    <xf numFmtId="0" fontId="60" fillId="0" borderId="0" xfId="0" applyFont="1" applyAlignment="1">
      <alignment horizontal="left" wrapText="1"/>
    </xf>
    <xf numFmtId="0" fontId="60" fillId="6" borderId="0" xfId="13" applyFont="1" applyFill="1" applyAlignment="1">
      <alignment vertical="top" wrapText="1"/>
    </xf>
    <xf numFmtId="4" fontId="60" fillId="6" borderId="0" xfId="7" applyNumberFormat="1" applyFont="1" applyFill="1" applyAlignment="1">
      <alignment horizontal="left" vertical="center" wrapText="1"/>
    </xf>
    <xf numFmtId="0" fontId="61" fillId="6" borderId="0" xfId="7" applyFont="1" applyFill="1" applyAlignment="1">
      <alignment vertical="center" wrapText="1"/>
    </xf>
    <xf numFmtId="0" fontId="60" fillId="0" borderId="0" xfId="7" applyFont="1"/>
    <xf numFmtId="3" fontId="97" fillId="0" borderId="0" xfId="7" applyNumberFormat="1" applyFont="1" applyAlignment="1">
      <alignment vertical="center"/>
    </xf>
    <xf numFmtId="0" fontId="97" fillId="0" borderId="0" xfId="7" applyFont="1" applyAlignment="1">
      <alignment horizontal="right" vertical="center" indent="2"/>
    </xf>
    <xf numFmtId="4" fontId="97" fillId="0" borderId="0" xfId="7" applyNumberFormat="1" applyFont="1" applyAlignment="1">
      <alignment horizontal="center" vertical="center"/>
    </xf>
    <xf numFmtId="0" fontId="61" fillId="6" borderId="0" xfId="7" applyFont="1" applyFill="1" applyAlignment="1">
      <alignment horizontal="center" vertical="center" wrapText="1"/>
    </xf>
    <xf numFmtId="0" fontId="96" fillId="0" borderId="0" xfId="7" applyFont="1"/>
    <xf numFmtId="170" fontId="58" fillId="0" borderId="15" xfId="19" applyNumberFormat="1" applyFont="1" applyBorder="1"/>
    <xf numFmtId="1" fontId="13" fillId="0" borderId="15" xfId="14" applyNumberFormat="1" applyFont="1" applyBorder="1" applyAlignment="1">
      <alignment vertical="center"/>
    </xf>
    <xf numFmtId="0" fontId="13" fillId="0" borderId="77" xfId="7" applyFont="1" applyBorder="1" applyAlignment="1">
      <alignment vertical="top"/>
    </xf>
    <xf numFmtId="0" fontId="13" fillId="0" borderId="19" xfId="7" applyFont="1" applyBorder="1" applyAlignment="1">
      <alignment vertical="center"/>
    </xf>
    <xf numFmtId="0" fontId="97" fillId="0" borderId="0" xfId="7" applyFont="1" applyAlignment="1">
      <alignment horizontal="center"/>
    </xf>
    <xf numFmtId="0" fontId="97" fillId="0" borderId="0" xfId="7" applyFont="1" applyAlignment="1">
      <alignment horizontal="center" vertical="center"/>
    </xf>
    <xf numFmtId="1" fontId="13" fillId="0" borderId="12" xfId="24" applyNumberFormat="1" applyFont="1" applyBorder="1" applyAlignment="1">
      <alignment vertical="center"/>
    </xf>
    <xf numFmtId="4" fontId="13" fillId="0" borderId="24" xfId="24" applyNumberFormat="1" applyFont="1" applyBorder="1" applyAlignment="1">
      <alignment horizontal="center"/>
    </xf>
    <xf numFmtId="173" fontId="26" fillId="9" borderId="39" xfId="24" applyNumberFormat="1" applyFont="1" applyFill="1" applyBorder="1" applyAlignment="1">
      <alignment horizontal="center" vertical="center" wrapText="1"/>
    </xf>
    <xf numFmtId="0" fontId="113" fillId="0" borderId="0" xfId="0" applyFont="1"/>
    <xf numFmtId="0" fontId="113" fillId="0" borderId="0" xfId="0" applyFont="1" applyAlignment="1">
      <alignment horizontal="center"/>
    </xf>
    <xf numFmtId="0" fontId="97" fillId="0" borderId="0" xfId="22" applyFont="1" applyAlignment="1">
      <alignment horizontal="center" vertical="center"/>
    </xf>
    <xf numFmtId="0" fontId="60" fillId="0" borderId="0" xfId="22" applyFont="1" applyAlignment="1">
      <alignment horizontal="center"/>
    </xf>
    <xf numFmtId="0" fontId="97" fillId="0" borderId="0" xfId="22" applyFont="1"/>
    <xf numFmtId="0" fontId="117" fillId="9" borderId="0" xfId="31" applyFont="1" applyFill="1" applyAlignment="1">
      <alignment wrapText="1"/>
    </xf>
    <xf numFmtId="0" fontId="97" fillId="0" borderId="0" xfId="0" applyFont="1" applyAlignment="1">
      <alignment horizontal="center" vertical="center"/>
    </xf>
    <xf numFmtId="0" fontId="97" fillId="0" borderId="0" xfId="0" applyFont="1" applyAlignment="1">
      <alignment vertical="center"/>
    </xf>
    <xf numFmtId="0" fontId="15" fillId="8" borderId="54" xfId="11" applyFont="1" applyFill="1" applyBorder="1" applyAlignment="1">
      <alignment horizontal="center" vertical="center" wrapText="1"/>
    </xf>
    <xf numFmtId="0" fontId="15" fillId="8" borderId="28" xfId="11" applyFont="1" applyFill="1" applyBorder="1" applyAlignment="1">
      <alignment horizontal="center" vertical="center" wrapText="1"/>
    </xf>
    <xf numFmtId="0" fontId="15" fillId="8" borderId="29" xfId="11" applyFont="1" applyFill="1" applyBorder="1" applyAlignment="1">
      <alignment horizontal="center" vertical="center" wrapText="1"/>
    </xf>
    <xf numFmtId="0" fontId="15" fillId="0" borderId="0" xfId="11" applyFont="1" applyAlignment="1">
      <alignment horizontal="center" vertical="center" wrapText="1"/>
    </xf>
    <xf numFmtId="0" fontId="60" fillId="6" borderId="0" xfId="11" applyFont="1" applyFill="1" applyAlignment="1">
      <alignment vertical="center" textRotation="91" wrapText="1"/>
    </xf>
    <xf numFmtId="0" fontId="60" fillId="0" borderId="0" xfId="11" applyFont="1" applyAlignment="1">
      <alignment horizontal="left" vertical="center" textRotation="91" wrapText="1"/>
    </xf>
    <xf numFmtId="0" fontId="60" fillId="0" borderId="0" xfId="11" applyFont="1" applyAlignment="1">
      <alignment vertical="center" textRotation="91" wrapText="1"/>
    </xf>
    <xf numFmtId="0" fontId="61" fillId="0" borderId="0" xfId="11" applyFont="1" applyAlignment="1">
      <alignment horizontal="left" vertical="center" textRotation="91" wrapText="1"/>
    </xf>
    <xf numFmtId="0" fontId="60" fillId="0" borderId="0" xfId="1" applyFont="1" applyAlignment="1">
      <alignment horizontal="left" vertical="center"/>
    </xf>
    <xf numFmtId="0" fontId="97" fillId="0" borderId="0" xfId="1" applyFont="1"/>
    <xf numFmtId="0" fontId="97" fillId="4" borderId="0" xfId="1" applyFont="1" applyFill="1" applyAlignment="1">
      <alignment vertical="center"/>
    </xf>
    <xf numFmtId="4" fontId="60" fillId="0" borderId="0" xfId="1" applyNumberFormat="1" applyFont="1" applyAlignment="1">
      <alignment vertical="center"/>
    </xf>
    <xf numFmtId="0" fontId="19" fillId="0" borderId="57" xfId="11" applyFont="1" applyBorder="1" applyAlignment="1">
      <alignment horizontal="center" vertical="center"/>
    </xf>
    <xf numFmtId="0" fontId="19" fillId="0" borderId="38" xfId="11" applyFont="1" applyBorder="1" applyAlignment="1">
      <alignment horizontal="center" vertical="center"/>
    </xf>
    <xf numFmtId="0" fontId="19" fillId="0" borderId="45" xfId="11" applyFont="1" applyBorder="1" applyAlignment="1">
      <alignment horizontal="center" vertical="center"/>
    </xf>
    <xf numFmtId="4" fontId="19" fillId="0" borderId="46" xfId="11" applyNumberFormat="1" applyFont="1" applyBorder="1" applyAlignment="1">
      <alignment horizontal="right" vertical="center"/>
    </xf>
    <xf numFmtId="0" fontId="19" fillId="0" borderId="37" xfId="11" applyFont="1" applyBorder="1" applyAlignment="1">
      <alignment vertical="center"/>
    </xf>
    <xf numFmtId="0" fontId="19" fillId="0" borderId="73" xfId="11" applyFont="1" applyBorder="1" applyAlignment="1">
      <alignment horizontal="center" vertical="center"/>
    </xf>
    <xf numFmtId="4" fontId="19" fillId="0" borderId="73" xfId="11" applyNumberFormat="1" applyFont="1" applyBorder="1" applyAlignment="1">
      <alignment horizontal="right" vertical="center"/>
    </xf>
    <xf numFmtId="0" fontId="19" fillId="0" borderId="79" xfId="11" applyFont="1" applyBorder="1" applyAlignment="1">
      <alignment vertical="center"/>
    </xf>
    <xf numFmtId="0" fontId="19" fillId="0" borderId="78" xfId="11" applyFont="1" applyBorder="1" applyAlignment="1">
      <alignment horizontal="center" vertical="center"/>
    </xf>
    <xf numFmtId="0" fontId="19" fillId="0" borderId="77" xfId="11" applyFont="1" applyBorder="1" applyAlignment="1">
      <alignment horizontal="center" vertical="center"/>
    </xf>
    <xf numFmtId="0" fontId="19" fillId="0" borderId="83" xfId="11" applyFont="1" applyBorder="1" applyAlignment="1">
      <alignment vertical="center"/>
    </xf>
    <xf numFmtId="0" fontId="19" fillId="0" borderId="45" xfId="11" applyFont="1" applyBorder="1" applyAlignment="1">
      <alignment vertical="center"/>
    </xf>
    <xf numFmtId="4" fontId="19" fillId="0" borderId="46" xfId="11" applyNumberFormat="1" applyFont="1" applyBorder="1" applyAlignment="1">
      <alignment vertical="center"/>
    </xf>
    <xf numFmtId="0" fontId="19" fillId="0" borderId="5" xfId="11" applyFont="1" applyBorder="1" applyAlignment="1">
      <alignment vertical="center"/>
    </xf>
    <xf numFmtId="4" fontId="19" fillId="0" borderId="48" xfId="11" applyNumberFormat="1" applyFont="1" applyBorder="1" applyAlignment="1">
      <alignment vertical="center"/>
    </xf>
    <xf numFmtId="0" fontId="19" fillId="0" borderId="71" xfId="11" applyFont="1" applyBorder="1" applyAlignment="1">
      <alignment vertical="center"/>
    </xf>
    <xf numFmtId="0" fontId="105" fillId="0" borderId="25" xfId="7" applyFont="1" applyBorder="1" applyAlignment="1">
      <alignment horizontal="center" vertical="center" wrapText="1"/>
    </xf>
    <xf numFmtId="0" fontId="55" fillId="0" borderId="26" xfId="7" applyFont="1" applyBorder="1" applyAlignment="1">
      <alignment horizontal="center" vertical="center" wrapText="1"/>
    </xf>
    <xf numFmtId="0" fontId="55" fillId="0" borderId="24" xfId="7" applyFont="1" applyBorder="1" applyAlignment="1">
      <alignment horizontal="center" vertical="center" wrapText="1"/>
    </xf>
    <xf numFmtId="4" fontId="13" fillId="0" borderId="27" xfId="7" applyNumberFormat="1" applyFont="1" applyBorder="1" applyAlignment="1">
      <alignment horizontal="center" vertical="center"/>
    </xf>
    <xf numFmtId="0" fontId="31" fillId="4" borderId="10" xfId="13" applyFont="1" applyFill="1" applyBorder="1" applyAlignment="1">
      <alignment vertical="center" wrapText="1"/>
    </xf>
    <xf numFmtId="0" fontId="16" fillId="0" borderId="0" xfId="11" applyFont="1" applyAlignment="1">
      <alignment horizontal="center" vertical="center"/>
    </xf>
    <xf numFmtId="2" fontId="16" fillId="0" borderId="0" xfId="11" applyNumberFormat="1" applyFont="1" applyAlignment="1">
      <alignment horizontal="center" vertical="center"/>
    </xf>
    <xf numFmtId="0" fontId="54" fillId="0" borderId="24" xfId="7" applyFont="1" applyBorder="1" applyAlignment="1">
      <alignment horizontal="left" vertical="top" wrapText="1"/>
    </xf>
    <xf numFmtId="0" fontId="105" fillId="0" borderId="0" xfId="7" applyFont="1" applyAlignment="1">
      <alignment horizontal="center" vertical="center" wrapText="1"/>
    </xf>
    <xf numFmtId="3" fontId="19" fillId="0" borderId="0" xfId="7" applyNumberFormat="1" applyFont="1" applyAlignment="1">
      <alignment horizontal="center" vertical="center"/>
    </xf>
    <xf numFmtId="4" fontId="19" fillId="0" borderId="0" xfId="7" applyNumberFormat="1" applyFont="1" applyAlignment="1">
      <alignment horizontal="center" vertical="center"/>
    </xf>
    <xf numFmtId="3" fontId="105" fillId="0" borderId="0" xfId="7" applyNumberFormat="1" applyFont="1" applyAlignment="1">
      <alignment horizontal="center" vertical="center" wrapText="1"/>
    </xf>
    <xf numFmtId="0" fontId="26" fillId="0" borderId="26" xfId="7" applyFont="1" applyBorder="1"/>
    <xf numFmtId="0" fontId="13" fillId="0" borderId="72" xfId="7" applyFont="1" applyBorder="1"/>
    <xf numFmtId="0" fontId="105" fillId="0" borderId="0" xfId="7" applyFont="1" applyBorder="1" applyAlignment="1">
      <alignment horizontal="center" vertical="center" wrapText="1"/>
    </xf>
    <xf numFmtId="0" fontId="55" fillId="0" borderId="0" xfId="7" applyFont="1" applyBorder="1" applyAlignment="1">
      <alignment horizontal="center" vertical="center" wrapText="1"/>
    </xf>
    <xf numFmtId="3" fontId="19" fillId="0" borderId="0" xfId="7" applyNumberFormat="1" applyFont="1" applyBorder="1" applyAlignment="1">
      <alignment horizontal="center" vertical="center"/>
    </xf>
    <xf numFmtId="0" fontId="13" fillId="0" borderId="0" xfId="7" applyFont="1" applyBorder="1" applyAlignment="1">
      <alignment vertical="center" wrapText="1"/>
    </xf>
    <xf numFmtId="3" fontId="105" fillId="5" borderId="0" xfId="7" applyNumberFormat="1" applyFont="1" applyFill="1" applyBorder="1" applyAlignment="1">
      <alignment horizontal="center" vertical="center" wrapText="1"/>
    </xf>
    <xf numFmtId="4" fontId="19" fillId="0" borderId="0" xfId="7" applyNumberFormat="1" applyFont="1" applyBorder="1" applyAlignment="1">
      <alignment horizontal="center" vertical="center"/>
    </xf>
    <xf numFmtId="0" fontId="19" fillId="0" borderId="0" xfId="7" applyFont="1"/>
    <xf numFmtId="3" fontId="19" fillId="0" borderId="0" xfId="7" applyNumberFormat="1" applyFont="1" applyAlignment="1">
      <alignment vertical="center"/>
    </xf>
    <xf numFmtId="0" fontId="19" fillId="0" borderId="0" xfId="7" applyFont="1" applyAlignment="1">
      <alignment horizontal="center" vertical="center"/>
    </xf>
    <xf numFmtId="0" fontId="54" fillId="0" borderId="0" xfId="7" applyFont="1" applyBorder="1" applyAlignment="1">
      <alignment vertical="center" wrapText="1"/>
    </xf>
    <xf numFmtId="3" fontId="105" fillId="0" borderId="0" xfId="7" applyNumberFormat="1" applyFont="1" applyBorder="1" applyAlignment="1">
      <alignment horizontal="center" vertical="center" wrapText="1"/>
    </xf>
    <xf numFmtId="0" fontId="54" fillId="0" borderId="77" xfId="7" applyFont="1" applyBorder="1" applyAlignment="1">
      <alignment vertical="top" wrapText="1"/>
    </xf>
    <xf numFmtId="0" fontId="54" fillId="0" borderId="0" xfId="7" applyFont="1" applyBorder="1" applyAlignment="1">
      <alignment horizontal="left" vertical="top" wrapText="1"/>
    </xf>
    <xf numFmtId="0" fontId="15" fillId="10" borderId="14" xfId="7" applyFont="1" applyFill="1" applyBorder="1" applyAlignment="1">
      <alignment horizontal="center" vertical="center" wrapText="1"/>
    </xf>
    <xf numFmtId="4" fontId="15" fillId="10" borderId="15" xfId="7" applyNumberFormat="1" applyFont="1" applyFill="1" applyBorder="1" applyAlignment="1">
      <alignment horizontal="center" vertical="center" wrapText="1"/>
    </xf>
    <xf numFmtId="0" fontId="23" fillId="0" borderId="18" xfId="31" quotePrefix="1" applyFont="1" applyBorder="1" applyAlignment="1">
      <alignment horizontal="left" vertical="center"/>
    </xf>
    <xf numFmtId="3" fontId="0" fillId="0" borderId="19" xfId="0" applyNumberFormat="1" applyBorder="1" applyAlignment="1">
      <alignment horizontal="right" vertical="center" wrapText="1"/>
    </xf>
    <xf numFmtId="2" fontId="0" fillId="0" borderId="20" xfId="0" applyNumberFormat="1" applyBorder="1" applyAlignment="1">
      <alignment horizontal="center" vertical="center"/>
    </xf>
    <xf numFmtId="14" fontId="19" fillId="0" borderId="58" xfId="11" quotePrefix="1" applyNumberFormat="1" applyFont="1" applyBorder="1" applyAlignment="1">
      <alignment horizontal="center" vertical="center"/>
    </xf>
    <xf numFmtId="0" fontId="19" fillId="0" borderId="77" xfId="11" applyFont="1" applyBorder="1" applyAlignment="1">
      <alignment vertical="center"/>
    </xf>
    <xf numFmtId="4" fontId="19" fillId="0" borderId="61" xfId="11" applyNumberFormat="1" applyFont="1" applyBorder="1" applyAlignment="1">
      <alignment vertical="center"/>
    </xf>
    <xf numFmtId="174" fontId="26" fillId="0" borderId="0" xfId="0" applyNumberFormat="1" applyFont="1" applyBorder="1" applyAlignment="1">
      <alignment horizontal="center" vertical="center"/>
    </xf>
    <xf numFmtId="0" fontId="26" fillId="0" borderId="50" xfId="7" applyFont="1" applyBorder="1" applyAlignment="1">
      <alignment vertical="center"/>
    </xf>
    <xf numFmtId="0" fontId="13" fillId="0" borderId="19" xfId="7" applyFont="1" applyBorder="1" applyAlignment="1">
      <alignment vertical="top"/>
    </xf>
    <xf numFmtId="0" fontId="26" fillId="0" borderId="26" xfId="7" applyFont="1" applyBorder="1" applyAlignment="1">
      <alignment vertical="center"/>
    </xf>
    <xf numFmtId="0" fontId="26" fillId="0" borderId="72" xfId="7" applyFont="1" applyBorder="1" applyAlignment="1"/>
    <xf numFmtId="3" fontId="16" fillId="0" borderId="8" xfId="14" applyNumberFormat="1" applyFont="1" applyBorder="1" applyAlignment="1">
      <alignment horizontal="center" vertical="center"/>
    </xf>
    <xf numFmtId="3" fontId="16" fillId="0" borderId="19" xfId="14" applyNumberFormat="1" applyFont="1" applyBorder="1" applyAlignment="1">
      <alignment horizontal="center" vertical="center"/>
    </xf>
    <xf numFmtId="3" fontId="16" fillId="0" borderId="11" xfId="14" applyNumberFormat="1" applyFont="1" applyBorder="1" applyAlignment="1">
      <alignment horizontal="center" vertical="center"/>
    </xf>
    <xf numFmtId="0" fontId="15" fillId="0" borderId="13" xfId="9" quotePrefix="1" applyFont="1" applyBorder="1" applyAlignment="1">
      <alignment horizontal="center" vertical="center"/>
    </xf>
    <xf numFmtId="4" fontId="19" fillId="0" borderId="14" xfId="9" applyNumberFormat="1" applyFont="1" applyBorder="1" applyAlignment="1">
      <alignment horizontal="right" vertical="center" indent="1"/>
    </xf>
    <xf numFmtId="4" fontId="19" fillId="0" borderId="14" xfId="11" applyNumberFormat="1" applyFont="1" applyBorder="1" applyAlignment="1">
      <alignment horizontal="center" vertical="center"/>
    </xf>
    <xf numFmtId="4" fontId="19" fillId="0" borderId="15" xfId="9" applyNumberFormat="1" applyFont="1" applyBorder="1" applyAlignment="1">
      <alignment horizontal="right" vertical="center" indent="1"/>
    </xf>
    <xf numFmtId="0" fontId="19" fillId="0" borderId="0" xfId="1" applyFont="1"/>
    <xf numFmtId="0" fontId="92" fillId="0" borderId="66" xfId="0" applyFont="1" applyBorder="1" applyAlignment="1">
      <alignment horizontal="left" vertical="center" wrapText="1"/>
    </xf>
    <xf numFmtId="0" fontId="92" fillId="0" borderId="46" xfId="0" applyFont="1" applyBorder="1" applyAlignment="1">
      <alignment horizontal="left" vertical="center" wrapText="1"/>
    </xf>
    <xf numFmtId="0" fontId="92" fillId="0" borderId="38" xfId="7" applyFont="1" applyBorder="1" applyAlignment="1">
      <alignment horizontal="left" vertical="center" wrapText="1"/>
    </xf>
    <xf numFmtId="0" fontId="92" fillId="0" borderId="38" xfId="0" applyFont="1" applyBorder="1" applyAlignment="1">
      <alignment horizontal="left" vertical="center" wrapText="1"/>
    </xf>
    <xf numFmtId="0" fontId="92" fillId="0" borderId="40" xfId="0" applyFont="1" applyBorder="1" applyAlignment="1">
      <alignment horizontal="left" vertical="center" wrapText="1"/>
    </xf>
    <xf numFmtId="0" fontId="116" fillId="6" borderId="0" xfId="13" applyFont="1" applyFill="1" applyAlignment="1">
      <alignment vertical="center"/>
    </xf>
    <xf numFmtId="0" fontId="116" fillId="6" borderId="0" xfId="13" applyFont="1" applyFill="1" applyAlignment="1">
      <alignment horizontal="center" vertical="center"/>
    </xf>
    <xf numFmtId="0" fontId="123" fillId="0" borderId="0" xfId="13" applyFont="1" applyAlignment="1">
      <alignment vertical="center"/>
    </xf>
    <xf numFmtId="0" fontId="123" fillId="0" borderId="0" xfId="34" applyFont="1" applyAlignment="1">
      <alignment vertical="center" wrapText="1"/>
    </xf>
    <xf numFmtId="0" fontId="116" fillId="6" borderId="0" xfId="13" applyFont="1" applyFill="1" applyAlignment="1">
      <alignment vertical="center" wrapText="1"/>
    </xf>
    <xf numFmtId="3" fontId="19" fillId="0" borderId="41" xfId="34" applyNumberFormat="1" applyFont="1" applyBorder="1" applyAlignment="1">
      <alignment horizontal="center" vertical="center" wrapText="1"/>
    </xf>
    <xf numFmtId="3" fontId="15" fillId="0" borderId="58" xfId="34" applyNumberFormat="1" applyFont="1" applyBorder="1" applyAlignment="1">
      <alignment horizontal="center" vertical="center" wrapText="1"/>
    </xf>
    <xf numFmtId="3" fontId="15" fillId="0" borderId="31" xfId="34" applyNumberFormat="1" applyFont="1" applyBorder="1" applyAlignment="1">
      <alignment horizontal="center" vertical="center" wrapText="1"/>
    </xf>
    <xf numFmtId="3" fontId="19" fillId="0" borderId="30" xfId="34" applyNumberFormat="1" applyFont="1" applyBorder="1" applyAlignment="1">
      <alignment horizontal="center" vertical="center" wrapText="1"/>
    </xf>
    <xf numFmtId="3" fontId="19" fillId="0" borderId="58" xfId="34" applyNumberFormat="1" applyFont="1" applyBorder="1" applyAlignment="1">
      <alignment horizontal="center" vertical="center" wrapText="1"/>
    </xf>
    <xf numFmtId="3" fontId="15" fillId="0" borderId="17" xfId="34" applyNumberFormat="1" applyFont="1" applyBorder="1" applyAlignment="1">
      <alignment horizontal="center" vertical="center" wrapText="1"/>
    </xf>
    <xf numFmtId="0" fontId="60" fillId="0" borderId="0" xfId="0" applyFont="1" applyAlignment="1">
      <alignment horizontal="left" wrapText="1"/>
    </xf>
    <xf numFmtId="0" fontId="15" fillId="6" borderId="34" xfId="0" applyFont="1" applyFill="1" applyBorder="1" applyAlignment="1">
      <alignment horizontal="center" vertical="center" wrapText="1"/>
    </xf>
    <xf numFmtId="0" fontId="61" fillId="6" borderId="0" xfId="7" applyFont="1" applyFill="1" applyAlignment="1">
      <alignment horizontal="right" vertical="center" wrapText="1"/>
    </xf>
    <xf numFmtId="0" fontId="105" fillId="0" borderId="25" xfId="7" applyFont="1" applyBorder="1" applyAlignment="1">
      <alignment horizontal="center" vertical="center" wrapText="1"/>
    </xf>
    <xf numFmtId="0" fontId="105" fillId="0" borderId="23" xfId="7" applyFont="1" applyBorder="1" applyAlignment="1">
      <alignment horizontal="center" vertical="center" wrapText="1"/>
    </xf>
    <xf numFmtId="0" fontId="55" fillId="0" borderId="26" xfId="7" applyFont="1" applyBorder="1" applyAlignment="1">
      <alignment horizontal="center" vertical="center" wrapText="1"/>
    </xf>
    <xf numFmtId="0" fontId="55" fillId="0" borderId="24" xfId="7" applyFont="1" applyBorder="1" applyAlignment="1">
      <alignment horizontal="center" vertical="center" wrapText="1"/>
    </xf>
    <xf numFmtId="0" fontId="60" fillId="6" borderId="0" xfId="13" applyFont="1" applyFill="1" applyAlignment="1">
      <alignment horizontal="left" vertical="center"/>
    </xf>
    <xf numFmtId="0" fontId="60" fillId="6" borderId="0" xfId="13" applyFont="1" applyFill="1" applyAlignment="1">
      <alignment horizontal="left" vertical="center"/>
    </xf>
    <xf numFmtId="0" fontId="31" fillId="8" borderId="12" xfId="13" applyFont="1" applyFill="1" applyBorder="1" applyAlignment="1">
      <alignment horizontal="center" vertical="center" wrapText="1"/>
    </xf>
    <xf numFmtId="3" fontId="31" fillId="6" borderId="12" xfId="13" applyNumberFormat="1" applyFont="1" applyFill="1" applyBorder="1" applyAlignment="1">
      <alignment horizontal="center" vertical="center"/>
    </xf>
    <xf numFmtId="3" fontId="31" fillId="6" borderId="14" xfId="13" applyNumberFormat="1" applyFont="1" applyFill="1" applyBorder="1" applyAlignment="1">
      <alignment horizontal="center" vertical="center"/>
    </xf>
    <xf numFmtId="3" fontId="31" fillId="6" borderId="15" xfId="13" applyNumberFormat="1" applyFont="1" applyFill="1" applyBorder="1" applyAlignment="1">
      <alignment horizontal="center" vertical="center"/>
    </xf>
    <xf numFmtId="0" fontId="124" fillId="4" borderId="0" xfId="13" applyFont="1" applyFill="1" applyAlignment="1">
      <alignment vertical="center"/>
    </xf>
    <xf numFmtId="0" fontId="125" fillId="6" borderId="0" xfId="13" applyFont="1" applyFill="1" applyAlignment="1">
      <alignment vertical="center" wrapText="1"/>
    </xf>
    <xf numFmtId="0" fontId="34" fillId="0" borderId="0" xfId="13" applyFont="1" applyAlignment="1">
      <alignment horizontal="left" vertical="center" wrapText="1"/>
    </xf>
    <xf numFmtId="0" fontId="125" fillId="0" borderId="0" xfId="13" applyFont="1" applyAlignment="1">
      <alignment horizontal="center" vertical="center" wrapText="1"/>
    </xf>
    <xf numFmtId="0" fontId="94" fillId="0" borderId="30" xfId="1" applyFont="1" applyBorder="1" applyAlignment="1">
      <alignment horizontal="left" vertical="center" wrapText="1"/>
    </xf>
    <xf numFmtId="3" fontId="96" fillId="0" borderId="7" xfId="1" applyNumberFormat="1" applyFont="1" applyBorder="1" applyAlignment="1">
      <alignment horizontal="center" vertical="center"/>
    </xf>
    <xf numFmtId="3" fontId="96" fillId="0" borderId="8" xfId="1" applyNumberFormat="1" applyFont="1" applyBorder="1" applyAlignment="1">
      <alignment horizontal="center" vertical="center"/>
    </xf>
    <xf numFmtId="3" fontId="96" fillId="0" borderId="3" xfId="1" applyNumberFormat="1" applyFont="1" applyBorder="1" applyAlignment="1">
      <alignment horizontal="center" vertical="center"/>
    </xf>
    <xf numFmtId="3" fontId="96" fillId="0" borderId="36" xfId="1" applyNumberFormat="1" applyFont="1" applyBorder="1" applyAlignment="1">
      <alignment horizontal="center" vertical="center"/>
    </xf>
    <xf numFmtId="3" fontId="96" fillId="0" borderId="9" xfId="1" applyNumberFormat="1" applyFont="1" applyBorder="1" applyAlignment="1">
      <alignment horizontal="center" vertical="center"/>
    </xf>
    <xf numFmtId="0" fontId="94" fillId="0" borderId="41" xfId="1" applyFont="1" applyBorder="1" applyAlignment="1">
      <alignment horizontal="left" vertical="center" wrapText="1"/>
    </xf>
    <xf numFmtId="3" fontId="96" fillId="0" borderId="18" xfId="1" applyNumberFormat="1" applyFont="1" applyBorder="1" applyAlignment="1">
      <alignment horizontal="center" vertical="center"/>
    </xf>
    <xf numFmtId="3" fontId="96" fillId="0" borderId="77" xfId="1" applyNumberFormat="1" applyFont="1" applyBorder="1" applyAlignment="1">
      <alignment horizontal="center" vertical="center"/>
    </xf>
    <xf numFmtId="3" fontId="96" fillId="0" borderId="11" xfId="1" applyNumberFormat="1" applyFont="1" applyBorder="1" applyAlignment="1">
      <alignment horizontal="center" vertical="center"/>
    </xf>
    <xf numFmtId="3" fontId="96" fillId="0" borderId="12" xfId="1" applyNumberFormat="1" applyFont="1" applyBorder="1" applyAlignment="1">
      <alignment horizontal="center" vertical="center"/>
    </xf>
    <xf numFmtId="3" fontId="96" fillId="0" borderId="38" xfId="1" applyNumberFormat="1" applyFont="1" applyBorder="1" applyAlignment="1">
      <alignment horizontal="center" vertical="center"/>
    </xf>
    <xf numFmtId="0" fontId="94" fillId="0" borderId="31" xfId="1" applyFont="1" applyBorder="1" applyAlignment="1">
      <alignment horizontal="left" vertical="center" wrapText="1"/>
    </xf>
    <xf numFmtId="3" fontId="94" fillId="0" borderId="13" xfId="1" applyNumberFormat="1" applyFont="1" applyBorder="1" applyAlignment="1">
      <alignment horizontal="center" vertical="center"/>
    </xf>
    <xf numFmtId="3" fontId="94" fillId="0" borderId="14" xfId="1" applyNumberFormat="1" applyFont="1" applyBorder="1" applyAlignment="1">
      <alignment horizontal="center" vertical="center"/>
    </xf>
    <xf numFmtId="3" fontId="94" fillId="0" borderId="15" xfId="1" applyNumberFormat="1" applyFont="1" applyBorder="1" applyAlignment="1">
      <alignment horizontal="center" vertical="center"/>
    </xf>
    <xf numFmtId="3" fontId="94" fillId="0" borderId="40" xfId="1" applyNumberFormat="1" applyFont="1" applyBorder="1" applyAlignment="1">
      <alignment horizontal="center" vertical="center"/>
    </xf>
    <xf numFmtId="3" fontId="126" fillId="0" borderId="44" xfId="0" applyNumberFormat="1" applyFont="1" applyBorder="1" applyAlignment="1">
      <alignment horizontal="center" vertical="center"/>
    </xf>
    <xf numFmtId="0" fontId="94" fillId="6" borderId="13" xfId="1" applyFont="1" applyFill="1" applyBorder="1" applyAlignment="1">
      <alignment horizontal="center" vertical="center" wrapText="1"/>
    </xf>
    <xf numFmtId="0" fontId="94" fillId="6" borderId="14" xfId="1" applyFont="1" applyFill="1" applyBorder="1" applyAlignment="1">
      <alignment horizontal="center" vertical="center" wrapText="1"/>
    </xf>
    <xf numFmtId="0" fontId="94" fillId="6" borderId="24" xfId="1" applyFont="1" applyFill="1" applyBorder="1" applyAlignment="1">
      <alignment horizontal="center" vertical="center" wrapText="1"/>
    </xf>
    <xf numFmtId="0" fontId="94" fillId="6" borderId="15" xfId="1" applyFont="1" applyFill="1" applyBorder="1" applyAlignment="1">
      <alignment horizontal="center" vertical="center" wrapText="1"/>
    </xf>
    <xf numFmtId="0" fontId="94" fillId="6" borderId="42" xfId="1" applyFont="1" applyFill="1" applyBorder="1" applyAlignment="1">
      <alignment horizontal="center" vertical="center" wrapText="1"/>
    </xf>
    <xf numFmtId="3" fontId="96" fillId="0" borderId="82" xfId="1" applyNumberFormat="1" applyFont="1" applyBorder="1" applyAlignment="1">
      <alignment horizontal="center" vertical="center"/>
    </xf>
    <xf numFmtId="3" fontId="96" fillId="0" borderId="19" xfId="1" applyNumberFormat="1" applyFont="1" applyBorder="1" applyAlignment="1">
      <alignment horizontal="center" vertical="center"/>
    </xf>
    <xf numFmtId="3" fontId="96" fillId="0" borderId="20" xfId="1" applyNumberFormat="1" applyFont="1" applyBorder="1" applyAlignment="1">
      <alignment horizontal="center" vertical="center"/>
    </xf>
    <xf numFmtId="4" fontId="19" fillId="0" borderId="14" xfId="1" applyNumberFormat="1" applyFont="1" applyBorder="1" applyAlignment="1">
      <alignment horizontal="center" vertical="center"/>
    </xf>
    <xf numFmtId="0" fontId="31" fillId="0" borderId="0" xfId="0" applyFont="1" applyFill="1" applyBorder="1" applyAlignment="1">
      <alignment horizontal="center" wrapText="1"/>
    </xf>
    <xf numFmtId="0" fontId="15" fillId="6" borderId="54" xfId="0" applyFont="1" applyFill="1" applyBorder="1" applyAlignment="1">
      <alignment vertical="center" wrapText="1"/>
    </xf>
    <xf numFmtId="0" fontId="19" fillId="0" borderId="54" xfId="13" applyFont="1" applyFill="1" applyBorder="1" applyAlignment="1">
      <alignment horizontal="center" vertical="center"/>
    </xf>
    <xf numFmtId="3" fontId="92" fillId="0" borderId="34" xfId="0" applyNumberFormat="1" applyFont="1" applyBorder="1" applyAlignment="1">
      <alignment horizontal="left" vertical="center" wrapText="1"/>
    </xf>
    <xf numFmtId="3" fontId="19" fillId="0" borderId="28" xfId="0" applyNumberFormat="1" applyFont="1" applyFill="1" applyBorder="1" applyAlignment="1">
      <alignment horizontal="center" vertical="center"/>
    </xf>
    <xf numFmtId="4" fontId="19" fillId="0" borderId="28" xfId="0" quotePrefix="1" applyNumberFormat="1" applyFont="1" applyFill="1" applyBorder="1" applyAlignment="1">
      <alignment horizontal="center" vertical="center" wrapText="1"/>
    </xf>
    <xf numFmtId="3" fontId="19" fillId="0" borderId="29" xfId="0" applyNumberFormat="1" applyFont="1" applyFill="1" applyBorder="1" applyAlignment="1">
      <alignment horizontal="center" vertical="center"/>
    </xf>
    <xf numFmtId="0" fontId="60" fillId="0" borderId="0" xfId="0" applyFont="1" applyFill="1" applyBorder="1" applyAlignment="1">
      <alignment horizontal="left" vertical="center" wrapText="1"/>
    </xf>
    <xf numFmtId="0" fontId="53" fillId="0" borderId="0" xfId="7" applyFont="1" applyBorder="1" applyAlignment="1">
      <alignment vertical="center" wrapText="1"/>
    </xf>
    <xf numFmtId="0" fontId="13" fillId="0" borderId="0" xfId="7" applyFont="1" applyBorder="1"/>
    <xf numFmtId="0" fontId="13" fillId="0" borderId="0" xfId="7" applyFont="1" applyBorder="1" applyAlignment="1">
      <alignment vertical="center"/>
    </xf>
    <xf numFmtId="0" fontId="53" fillId="0" borderId="49" xfId="7" applyFont="1" applyBorder="1" applyAlignment="1">
      <alignment vertical="center" wrapText="1"/>
    </xf>
    <xf numFmtId="0" fontId="54" fillId="0" borderId="82" xfId="7" applyFont="1" applyBorder="1" applyAlignment="1">
      <alignment vertical="center" wrapText="1"/>
    </xf>
    <xf numFmtId="0" fontId="53" fillId="0" borderId="85" xfId="7" applyFont="1" applyBorder="1" applyAlignment="1">
      <alignment vertical="center" wrapText="1"/>
    </xf>
    <xf numFmtId="0" fontId="53" fillId="0" borderId="49" xfId="7" applyFont="1" applyBorder="1" applyAlignment="1">
      <alignment wrapText="1"/>
    </xf>
    <xf numFmtId="0" fontId="54" fillId="0" borderId="42" xfId="7" applyFont="1" applyBorder="1" applyAlignment="1">
      <alignment vertical="center" wrapText="1"/>
    </xf>
    <xf numFmtId="0" fontId="26" fillId="0" borderId="85" xfId="7" applyFont="1" applyBorder="1" applyAlignment="1">
      <alignment vertical="center" wrapText="1"/>
    </xf>
    <xf numFmtId="0" fontId="54" fillId="0" borderId="82" xfId="7" applyFont="1" applyBorder="1" applyAlignment="1">
      <alignment vertical="top" wrapText="1"/>
    </xf>
    <xf numFmtId="0" fontId="54" fillId="0" borderId="85" xfId="7" applyFont="1" applyBorder="1" applyAlignment="1">
      <alignment vertical="top" wrapText="1"/>
    </xf>
    <xf numFmtId="0" fontId="13" fillId="0" borderId="82" xfId="7" applyFont="1" applyBorder="1" applyAlignment="1">
      <alignment vertical="top" wrapText="1"/>
    </xf>
    <xf numFmtId="0" fontId="54" fillId="0" borderId="19" xfId="7" applyFont="1" applyBorder="1" applyAlignment="1">
      <alignment wrapText="1"/>
    </xf>
    <xf numFmtId="0" fontId="54" fillId="0" borderId="0" xfId="7" applyFont="1" applyBorder="1" applyAlignment="1">
      <alignment vertical="top" wrapText="1"/>
    </xf>
    <xf numFmtId="0" fontId="13" fillId="0" borderId="5" xfId="7" applyFont="1" applyBorder="1" applyAlignment="1">
      <alignment vertical="center"/>
    </xf>
    <xf numFmtId="0" fontId="15" fillId="6" borderId="4" xfId="13" applyFont="1" applyFill="1" applyBorder="1" applyAlignment="1">
      <alignment horizontal="left" vertical="center"/>
    </xf>
    <xf numFmtId="0" fontId="15" fillId="6" borderId="48" xfId="13" applyFont="1" applyFill="1" applyBorder="1" applyAlignment="1">
      <alignment horizontal="left" vertical="center"/>
    </xf>
    <xf numFmtId="3" fontId="15" fillId="6" borderId="48" xfId="13" applyNumberFormat="1" applyFont="1" applyFill="1" applyBorder="1" applyAlignment="1">
      <alignment horizontal="left" vertical="center"/>
    </xf>
    <xf numFmtId="2" fontId="15" fillId="6" borderId="71" xfId="13" applyNumberFormat="1" applyFont="1" applyFill="1" applyBorder="1" applyAlignment="1">
      <alignment horizontal="left" vertical="center"/>
    </xf>
    <xf numFmtId="0" fontId="127" fillId="0" borderId="22" xfId="7" applyFont="1" applyBorder="1" applyAlignment="1">
      <alignment wrapText="1"/>
    </xf>
    <xf numFmtId="0" fontId="127" fillId="0" borderId="50" xfId="7" applyFont="1" applyBorder="1" applyAlignment="1">
      <alignment wrapText="1"/>
    </xf>
    <xf numFmtId="3" fontId="15" fillId="6" borderId="28" xfId="13" applyNumberFormat="1" applyFont="1" applyFill="1" applyBorder="1" applyAlignment="1">
      <alignment horizontal="left" vertical="center"/>
    </xf>
    <xf numFmtId="0" fontId="34" fillId="6" borderId="0" xfId="13" applyFont="1" applyFill="1" applyAlignment="1">
      <alignment horizontal="left" vertical="center"/>
    </xf>
    <xf numFmtId="0" fontId="109" fillId="0" borderId="0" xfId="7" applyFont="1"/>
    <xf numFmtId="0" fontId="128" fillId="0" borderId="0" xfId="7" applyFont="1" applyAlignment="1">
      <alignment horizontal="center" vertical="center" wrapText="1"/>
    </xf>
    <xf numFmtId="0" fontId="128" fillId="0" borderId="23" xfId="7" applyFont="1" applyBorder="1" applyAlignment="1">
      <alignment horizontal="center" vertical="center" wrapText="1"/>
    </xf>
    <xf numFmtId="0" fontId="128" fillId="0" borderId="25" xfId="7" applyFont="1" applyBorder="1" applyAlignment="1">
      <alignment horizontal="center" vertical="center" wrapText="1"/>
    </xf>
    <xf numFmtId="0" fontId="34" fillId="6" borderId="55" xfId="7" applyFont="1" applyFill="1" applyBorder="1"/>
    <xf numFmtId="0" fontId="60" fillId="8" borderId="11" xfId="7" applyFont="1" applyFill="1" applyBorder="1" applyAlignment="1">
      <alignment horizontal="center" vertical="center" wrapText="1"/>
    </xf>
    <xf numFmtId="4" fontId="60" fillId="8" borderId="12" xfId="7" applyNumberFormat="1" applyFont="1" applyFill="1" applyBorder="1" applyAlignment="1">
      <alignment horizontal="center" vertical="center" wrapText="1"/>
    </xf>
    <xf numFmtId="0" fontId="54" fillId="0" borderId="26" xfId="7" applyFont="1" applyBorder="1" applyAlignment="1">
      <alignment wrapText="1"/>
    </xf>
    <xf numFmtId="0" fontId="54" fillId="0" borderId="24" xfId="7" applyFont="1" applyBorder="1" applyAlignment="1">
      <alignment wrapText="1"/>
    </xf>
    <xf numFmtId="0" fontId="60" fillId="8" borderId="14" xfId="7" applyFont="1" applyFill="1" applyBorder="1" applyAlignment="1">
      <alignment horizontal="center" vertical="center" wrapText="1"/>
    </xf>
    <xf numFmtId="4" fontId="60" fillId="8" borderId="15" xfId="7" applyNumberFormat="1" applyFont="1" applyFill="1" applyBorder="1" applyAlignment="1">
      <alignment horizontal="center" vertical="center" wrapText="1"/>
    </xf>
    <xf numFmtId="0" fontId="13" fillId="0" borderId="19" xfId="7" applyFont="1" applyBorder="1" applyAlignment="1">
      <alignment wrapText="1"/>
    </xf>
    <xf numFmtId="0" fontId="13" fillId="0" borderId="24" xfId="7" applyFont="1" applyBorder="1" applyAlignment="1">
      <alignment vertical="top" wrapText="1"/>
    </xf>
    <xf numFmtId="4" fontId="94" fillId="8" borderId="15" xfId="7" applyNumberFormat="1" applyFont="1" applyFill="1" applyBorder="1" applyAlignment="1">
      <alignment horizontal="center" vertical="center" wrapText="1"/>
    </xf>
    <xf numFmtId="0" fontId="94" fillId="8" borderId="14" xfId="7" applyFont="1" applyFill="1" applyBorder="1" applyAlignment="1">
      <alignment horizontal="center" vertical="center" wrapText="1"/>
    </xf>
    <xf numFmtId="0" fontId="128" fillId="0" borderId="0" xfId="7" applyFont="1" applyBorder="1" applyAlignment="1">
      <alignment horizontal="center" vertical="center" wrapText="1"/>
    </xf>
    <xf numFmtId="3" fontId="13" fillId="0" borderId="0" xfId="7" applyNumberFormat="1" applyFont="1" applyBorder="1" applyAlignment="1">
      <alignment horizontal="center" vertical="center"/>
    </xf>
    <xf numFmtId="3" fontId="105" fillId="0" borderId="0" xfId="7" applyNumberFormat="1" applyFont="1" applyBorder="1" applyAlignment="1">
      <alignment horizontal="right" vertical="center" wrapText="1" indent="2"/>
    </xf>
    <xf numFmtId="4" fontId="13" fillId="0" borderId="0" xfId="7" applyNumberFormat="1" applyFont="1" applyBorder="1" applyAlignment="1">
      <alignment horizontal="center" vertical="center"/>
    </xf>
    <xf numFmtId="3" fontId="15" fillId="6" borderId="28" xfId="7" applyNumberFormat="1" applyFont="1" applyFill="1" applyBorder="1" applyAlignment="1">
      <alignment vertical="center"/>
    </xf>
    <xf numFmtId="3" fontId="34" fillId="6" borderId="64" xfId="7" applyNumberFormat="1" applyFont="1" applyFill="1" applyBorder="1" applyAlignment="1">
      <alignment horizontal="center" vertical="center"/>
    </xf>
    <xf numFmtId="3" fontId="129" fillId="6" borderId="64" xfId="7" applyNumberFormat="1" applyFont="1" applyFill="1" applyBorder="1" applyAlignment="1">
      <alignment vertical="center"/>
    </xf>
    <xf numFmtId="4" fontId="34" fillId="6" borderId="33" xfId="7" applyNumberFormat="1" applyFont="1" applyFill="1" applyBorder="1" applyAlignment="1">
      <alignment horizontal="center" vertical="center"/>
    </xf>
    <xf numFmtId="3" fontId="130" fillId="6" borderId="28" xfId="7" applyNumberFormat="1" applyFont="1" applyFill="1" applyBorder="1" applyAlignment="1">
      <alignment vertical="center"/>
    </xf>
    <xf numFmtId="0" fontId="34" fillId="6" borderId="0" xfId="13" applyFont="1" applyFill="1" applyAlignment="1">
      <alignment horizontal="left" vertical="center"/>
    </xf>
    <xf numFmtId="0" fontId="131" fillId="0" borderId="0" xfId="13" applyFont="1"/>
    <xf numFmtId="0" fontId="97" fillId="0" borderId="0" xfId="11" applyFont="1" applyAlignment="1">
      <alignment vertical="center"/>
    </xf>
    <xf numFmtId="0" fontId="132" fillId="0" borderId="0" xfId="13" applyFont="1"/>
    <xf numFmtId="0" fontId="34" fillId="6" borderId="55" xfId="13" applyFont="1" applyFill="1" applyBorder="1" applyAlignment="1">
      <alignment horizontal="left" vertical="center"/>
    </xf>
    <xf numFmtId="4" fontId="34" fillId="6" borderId="64" xfId="7" applyNumberFormat="1" applyFont="1" applyFill="1" applyBorder="1" applyAlignment="1">
      <alignment horizontal="left" vertical="center" wrapText="1"/>
    </xf>
    <xf numFmtId="0" fontId="34" fillId="4" borderId="66" xfId="1" applyFont="1" applyFill="1" applyBorder="1" applyAlignment="1">
      <alignment horizontal="left" vertical="center"/>
    </xf>
    <xf numFmtId="0" fontId="109" fillId="0" borderId="66" xfId="1" applyFont="1" applyBorder="1" applyAlignment="1">
      <alignment vertical="center"/>
    </xf>
    <xf numFmtId="0" fontId="109" fillId="4" borderId="66" xfId="1" applyFont="1" applyFill="1" applyBorder="1" applyAlignment="1">
      <alignment vertical="center"/>
    </xf>
    <xf numFmtId="4" fontId="34" fillId="0" borderId="66" xfId="1" applyNumberFormat="1" applyFont="1" applyBorder="1" applyAlignment="1">
      <alignment horizontal="center" vertical="center"/>
    </xf>
    <xf numFmtId="0" fontId="109" fillId="4" borderId="59" xfId="1" applyFont="1" applyFill="1" applyBorder="1" applyAlignment="1">
      <alignment horizontal="left" vertical="center"/>
    </xf>
    <xf numFmtId="0" fontId="109" fillId="0" borderId="59" xfId="1" applyFont="1" applyBorder="1" applyAlignment="1">
      <alignment vertical="center"/>
    </xf>
    <xf numFmtId="0" fontId="109" fillId="4" borderId="59" xfId="1" applyFont="1" applyFill="1" applyBorder="1" applyAlignment="1">
      <alignment vertical="center"/>
    </xf>
    <xf numFmtId="4" fontId="34" fillId="0" borderId="59" xfId="1" applyNumberFormat="1" applyFont="1" applyBorder="1" applyAlignment="1">
      <alignment horizontal="center" vertical="center"/>
    </xf>
    <xf numFmtId="0" fontId="109" fillId="4" borderId="60" xfId="1" applyFont="1" applyFill="1" applyBorder="1" applyAlignment="1">
      <alignment horizontal="left" vertical="center"/>
    </xf>
    <xf numFmtId="0" fontId="109" fillId="0" borderId="60" xfId="1" applyFont="1" applyBorder="1" applyAlignment="1">
      <alignment vertical="center"/>
    </xf>
    <xf numFmtId="0" fontId="109" fillId="4" borderId="60" xfId="1" applyFont="1" applyFill="1" applyBorder="1" applyAlignment="1">
      <alignment vertical="center"/>
    </xf>
    <xf numFmtId="0" fontId="34" fillId="0" borderId="60" xfId="1" applyFont="1" applyBorder="1" applyAlignment="1">
      <alignment horizontal="center" vertical="center"/>
    </xf>
    <xf numFmtId="0" fontId="34" fillId="4" borderId="67" xfId="1" applyFont="1" applyFill="1" applyBorder="1" applyAlignment="1">
      <alignment horizontal="left" vertical="center"/>
    </xf>
    <xf numFmtId="0" fontId="109" fillId="0" borderId="67" xfId="1" applyFont="1" applyBorder="1" applyAlignment="1">
      <alignment vertical="center"/>
    </xf>
    <xf numFmtId="0" fontId="109" fillId="4" borderId="67" xfId="1" applyFont="1" applyFill="1" applyBorder="1" applyAlignment="1">
      <alignment vertical="center"/>
    </xf>
    <xf numFmtId="4" fontId="34" fillId="0" borderId="67" xfId="1" applyNumberFormat="1" applyFont="1" applyBorder="1" applyAlignment="1">
      <alignment horizontal="center" vertical="center"/>
    </xf>
    <xf numFmtId="0" fontId="34" fillId="0" borderId="68" xfId="1" applyFont="1" applyBorder="1" applyAlignment="1">
      <alignment horizontal="left" vertical="center"/>
    </xf>
    <xf numFmtId="0" fontId="34" fillId="0" borderId="61" xfId="1" applyFont="1" applyBorder="1" applyAlignment="1">
      <alignment vertical="center"/>
    </xf>
    <xf numFmtId="4" fontId="34" fillId="0" borderId="61" xfId="1" applyNumberFormat="1" applyFont="1" applyBorder="1" applyAlignment="1">
      <alignment horizontal="center" vertical="center"/>
    </xf>
    <xf numFmtId="0" fontId="34" fillId="4" borderId="59" xfId="1" applyFont="1" applyFill="1" applyBorder="1" applyAlignment="1">
      <alignment vertical="center"/>
    </xf>
    <xf numFmtId="4" fontId="34" fillId="4" borderId="59" xfId="1" applyNumberFormat="1" applyFont="1" applyFill="1" applyBorder="1" applyAlignment="1">
      <alignment horizontal="center" vertical="center"/>
    </xf>
    <xf numFmtId="0" fontId="109" fillId="4" borderId="81" xfId="1" applyFont="1" applyFill="1" applyBorder="1" applyAlignment="1">
      <alignment horizontal="left" vertical="center"/>
    </xf>
    <xf numFmtId="0" fontId="109" fillId="0" borderId="81" xfId="1" applyFont="1" applyBorder="1" applyAlignment="1">
      <alignment vertical="center"/>
    </xf>
    <xf numFmtId="0" fontId="109" fillId="4" borderId="81" xfId="1" applyFont="1" applyFill="1" applyBorder="1" applyAlignment="1">
      <alignment vertical="center"/>
    </xf>
    <xf numFmtId="0" fontId="34" fillId="0" borderId="81" xfId="1" applyFont="1" applyBorder="1" applyAlignment="1">
      <alignment horizontal="center" vertical="center"/>
    </xf>
    <xf numFmtId="0" fontId="34" fillId="0" borderId="61" xfId="1" applyFont="1" applyBorder="1" applyAlignment="1">
      <alignment horizontal="left" vertical="center"/>
    </xf>
    <xf numFmtId="0" fontId="109" fillId="0" borderId="61" xfId="1" applyFont="1" applyBorder="1" applyAlignment="1">
      <alignment vertical="center"/>
    </xf>
    <xf numFmtId="0" fontId="109" fillId="4" borderId="61" xfId="1" applyFont="1" applyFill="1" applyBorder="1" applyAlignment="1">
      <alignment vertical="center"/>
    </xf>
    <xf numFmtId="0" fontId="109" fillId="0" borderId="0" xfId="1" applyFont="1"/>
    <xf numFmtId="0" fontId="34" fillId="6" borderId="55" xfId="1" applyFont="1" applyFill="1" applyBorder="1" applyAlignment="1">
      <alignment horizontal="left" vertical="center"/>
    </xf>
    <xf numFmtId="0" fontId="34" fillId="6" borderId="64" xfId="1" applyFont="1" applyFill="1" applyBorder="1" applyAlignment="1">
      <alignment horizontal="left" vertical="center"/>
    </xf>
    <xf numFmtId="0" fontId="34" fillId="6" borderId="33" xfId="1" applyFont="1" applyFill="1" applyBorder="1" applyAlignment="1">
      <alignment horizontal="left" vertical="center"/>
    </xf>
    <xf numFmtId="4" fontId="34" fillId="6" borderId="0" xfId="7" applyNumberFormat="1" applyFont="1" applyFill="1" applyAlignment="1">
      <alignment horizontal="left" vertical="center" wrapText="1"/>
    </xf>
    <xf numFmtId="0" fontId="125" fillId="0" borderId="0" xfId="7" applyFont="1" applyAlignment="1">
      <alignment vertical="center" wrapText="1"/>
    </xf>
    <xf numFmtId="0" fontId="132" fillId="0" borderId="0" xfId="11" applyFont="1" applyAlignment="1">
      <alignment vertical="center"/>
    </xf>
    <xf numFmtId="167" fontId="97" fillId="0" borderId="0" xfId="11" applyNumberFormat="1" applyFont="1" applyAlignment="1">
      <alignment vertical="center"/>
    </xf>
    <xf numFmtId="0" fontId="98" fillId="0" borderId="0" xfId="11" applyFont="1" applyAlignment="1">
      <alignment vertical="center"/>
    </xf>
    <xf numFmtId="3" fontId="100" fillId="0" borderId="11" xfId="31" applyNumberFormat="1" applyFont="1" applyBorder="1" applyAlignment="1">
      <alignment horizontal="center" vertical="center" wrapText="1"/>
    </xf>
    <xf numFmtId="0" fontId="26" fillId="0" borderId="11" xfId="31" quotePrefix="1" applyFont="1" applyBorder="1" applyAlignment="1">
      <alignment horizontal="left" vertical="center"/>
    </xf>
    <xf numFmtId="0" fontId="116" fillId="0" borderId="0" xfId="13" applyFont="1" applyFill="1" applyAlignment="1">
      <alignment horizontal="left" vertical="center" wrapText="1"/>
    </xf>
    <xf numFmtId="0" fontId="117" fillId="0" borderId="0" xfId="31" applyFont="1" applyFill="1" applyAlignment="1">
      <alignment wrapText="1"/>
    </xf>
    <xf numFmtId="0" fontId="118" fillId="0" borderId="0" xfId="0" applyFont="1" applyFill="1" applyAlignment="1">
      <alignment horizontal="center" vertical="center" wrapText="1"/>
    </xf>
    <xf numFmtId="0" fontId="104" fillId="0" borderId="0" xfId="31" applyFont="1" applyFill="1"/>
    <xf numFmtId="0" fontId="31" fillId="0" borderId="21" xfId="13" applyFont="1" applyBorder="1" applyAlignment="1">
      <alignment horizontal="left" vertical="center"/>
    </xf>
    <xf numFmtId="0" fontId="31" fillId="0" borderId="25" xfId="13" applyFont="1" applyBorder="1" applyAlignment="1">
      <alignment horizontal="left" vertical="center"/>
    </xf>
    <xf numFmtId="0" fontId="31" fillId="0" borderId="23" xfId="13" applyFont="1" applyBorder="1" applyAlignment="1">
      <alignment horizontal="left" vertical="center"/>
    </xf>
    <xf numFmtId="0" fontId="15" fillId="6" borderId="0" xfId="13" applyFont="1" applyFill="1" applyAlignment="1">
      <alignment horizontal="left" vertical="center"/>
    </xf>
    <xf numFmtId="0" fontId="15" fillId="0" borderId="0" xfId="13" applyFont="1" applyAlignment="1">
      <alignment horizontal="left" vertical="center" wrapText="1"/>
    </xf>
    <xf numFmtId="0" fontId="22" fillId="0" borderId="0" xfId="13" applyFont="1" applyAlignment="1">
      <alignment horizontal="left" vertical="center" wrapText="1"/>
    </xf>
    <xf numFmtId="0" fontId="13" fillId="0" borderId="47" xfId="13" applyFont="1" applyBorder="1" applyAlignment="1">
      <alignment horizontal="left" vertical="center" wrapText="1"/>
    </xf>
    <xf numFmtId="0" fontId="31" fillId="0" borderId="16" xfId="13" applyFont="1" applyBorder="1" applyAlignment="1">
      <alignment horizontal="left" vertical="center"/>
    </xf>
    <xf numFmtId="0" fontId="31" fillId="0" borderId="70" xfId="13" applyFont="1" applyBorder="1" applyAlignment="1">
      <alignment horizontal="left" vertical="center"/>
    </xf>
    <xf numFmtId="0" fontId="31" fillId="0" borderId="17" xfId="13" applyFont="1" applyBorder="1" applyAlignment="1">
      <alignment horizontal="left" vertical="center"/>
    </xf>
    <xf numFmtId="0" fontId="31" fillId="0" borderId="21" xfId="13" applyFont="1" applyBorder="1" applyAlignment="1">
      <alignment horizontal="center" vertical="center"/>
    </xf>
    <xf numFmtId="0" fontId="31" fillId="0" borderId="25" xfId="13" applyFont="1" applyBorder="1" applyAlignment="1">
      <alignment horizontal="center" vertical="center"/>
    </xf>
    <xf numFmtId="0" fontId="31" fillId="0" borderId="23" xfId="13" applyFont="1" applyBorder="1" applyAlignment="1">
      <alignment horizontal="center" vertical="center"/>
    </xf>
    <xf numFmtId="0" fontId="26" fillId="0" borderId="47" xfId="13" applyFont="1" applyBorder="1" applyAlignment="1">
      <alignment horizontal="left" vertical="center" wrapText="1"/>
    </xf>
    <xf numFmtId="0" fontId="22" fillId="6" borderId="0" xfId="13" applyFont="1" applyFill="1" applyAlignment="1">
      <alignment horizontal="right" vertical="center"/>
    </xf>
    <xf numFmtId="0" fontId="22" fillId="0" borderId="0" xfId="13" applyFont="1" applyAlignment="1">
      <alignment horizontal="left" vertical="top" wrapText="1"/>
    </xf>
    <xf numFmtId="0" fontId="15" fillId="0" borderId="21" xfId="13" applyFont="1" applyBorder="1" applyAlignment="1">
      <alignment horizontal="center" vertical="center"/>
    </xf>
    <xf numFmtId="0" fontId="15" fillId="0" borderId="25" xfId="13" applyFont="1" applyBorder="1" applyAlignment="1">
      <alignment horizontal="center" vertical="center"/>
    </xf>
    <xf numFmtId="0" fontId="15" fillId="0" borderId="23" xfId="13" applyFont="1" applyBorder="1" applyAlignment="1">
      <alignment horizontal="center" vertical="center"/>
    </xf>
    <xf numFmtId="0" fontId="94" fillId="6" borderId="0" xfId="13" applyFont="1" applyFill="1" applyAlignment="1">
      <alignment horizontal="left" vertical="center"/>
    </xf>
    <xf numFmtId="0" fontId="94" fillId="0" borderId="0" xfId="13" applyFont="1" applyAlignment="1">
      <alignment horizontal="left" vertical="center" wrapText="1"/>
    </xf>
    <xf numFmtId="0" fontId="95" fillId="0" borderId="0" xfId="13" applyFont="1" applyAlignment="1">
      <alignment horizontal="left" vertical="center" wrapText="1"/>
    </xf>
    <xf numFmtId="0" fontId="31" fillId="0" borderId="16" xfId="13" applyFont="1" applyBorder="1" applyAlignment="1">
      <alignment horizontal="center" vertical="center"/>
    </xf>
    <xf numFmtId="0" fontId="31" fillId="0" borderId="70" xfId="13" applyFont="1" applyBorder="1" applyAlignment="1">
      <alignment horizontal="center" vertical="center"/>
    </xf>
    <xf numFmtId="0" fontId="31" fillId="0" borderId="17" xfId="13" applyFont="1" applyBorder="1" applyAlignment="1">
      <alignment horizontal="center" vertical="center"/>
    </xf>
    <xf numFmtId="0" fontId="26" fillId="0" borderId="47" xfId="13" applyFont="1" applyBorder="1" applyAlignment="1">
      <alignment horizontal="left" vertical="top" wrapText="1"/>
    </xf>
    <xf numFmtId="0" fontId="13" fillId="0" borderId="47" xfId="13" applyFont="1" applyBorder="1" applyAlignment="1">
      <alignment horizontal="left" vertical="top" wrapText="1"/>
    </xf>
    <xf numFmtId="0" fontId="13" fillId="0" borderId="0" xfId="13" applyFont="1" applyAlignment="1">
      <alignment horizontal="left" vertical="top" wrapText="1"/>
    </xf>
    <xf numFmtId="0" fontId="15" fillId="6" borderId="36" xfId="13" applyFont="1" applyFill="1" applyBorder="1" applyAlignment="1">
      <alignment horizontal="center" vertical="center" wrapText="1"/>
    </xf>
    <xf numFmtId="0" fontId="15" fillId="6" borderId="8" xfId="13" applyFont="1" applyFill="1" applyBorder="1" applyAlignment="1">
      <alignment horizontal="center" vertical="center"/>
    </xf>
    <xf numFmtId="0" fontId="15" fillId="6" borderId="9" xfId="13" applyFont="1" applyFill="1" applyBorder="1" applyAlignment="1">
      <alignment horizontal="center" vertical="center"/>
    </xf>
    <xf numFmtId="0" fontId="15" fillId="6" borderId="16" xfId="13" applyFont="1" applyFill="1" applyBorder="1" applyAlignment="1">
      <alignment horizontal="center" vertical="center" wrapText="1"/>
    </xf>
    <xf numFmtId="0" fontId="15" fillId="6" borderId="17" xfId="13" applyFont="1" applyFill="1" applyBorder="1" applyAlignment="1">
      <alignment horizontal="center" vertical="center" wrapText="1"/>
    </xf>
    <xf numFmtId="0" fontId="94" fillId="0" borderId="0" xfId="13" applyFont="1" applyAlignment="1">
      <alignment horizontal="left" wrapText="1"/>
    </xf>
    <xf numFmtId="0" fontId="95" fillId="0" borderId="0" xfId="13" applyFont="1" applyAlignment="1">
      <alignment horizontal="left" vertical="top" wrapText="1"/>
    </xf>
    <xf numFmtId="0" fontId="18" fillId="6" borderId="0" xfId="13" applyFont="1" applyFill="1" applyAlignment="1">
      <alignment horizontal="center" vertical="center"/>
    </xf>
    <xf numFmtId="0" fontId="31" fillId="0" borderId="0" xfId="13" applyFont="1" applyAlignment="1">
      <alignment horizontal="left" vertical="center" wrapText="1"/>
    </xf>
    <xf numFmtId="0" fontId="31" fillId="6" borderId="7" xfId="13" applyFont="1" applyFill="1" applyBorder="1" applyAlignment="1">
      <alignment horizontal="center" vertical="center" wrapText="1"/>
    </xf>
    <xf numFmtId="0" fontId="31" fillId="6" borderId="10" xfId="13" applyFont="1" applyFill="1" applyBorder="1" applyAlignment="1">
      <alignment horizontal="center" vertical="center" wrapText="1"/>
    </xf>
    <xf numFmtId="0" fontId="31" fillId="6" borderId="8" xfId="13" applyFont="1" applyFill="1" applyBorder="1" applyAlignment="1">
      <alignment horizontal="center" vertical="center" wrapText="1"/>
    </xf>
    <xf numFmtId="0" fontId="31" fillId="6" borderId="11" xfId="13" applyFont="1" applyFill="1" applyBorder="1" applyAlignment="1">
      <alignment horizontal="center" vertical="center" wrapText="1"/>
    </xf>
    <xf numFmtId="0" fontId="18" fillId="0" borderId="48" xfId="13" applyFont="1" applyBorder="1" applyAlignment="1">
      <alignment horizontal="left" vertical="center" wrapText="1"/>
    </xf>
    <xf numFmtId="0" fontId="31" fillId="4" borderId="10" xfId="13" applyFont="1" applyFill="1" applyBorder="1" applyAlignment="1">
      <alignment vertical="center" wrapText="1"/>
    </xf>
    <xf numFmtId="0" fontId="16" fillId="4" borderId="10" xfId="13" applyFont="1" applyFill="1" applyBorder="1" applyAlignment="1">
      <alignment vertical="center" wrapText="1"/>
    </xf>
    <xf numFmtId="0" fontId="31" fillId="6" borderId="0" xfId="13" applyFont="1" applyFill="1" applyAlignment="1">
      <alignment horizontal="left" vertical="center"/>
    </xf>
    <xf numFmtId="0" fontId="33" fillId="6" borderId="10" xfId="13" applyFont="1" applyFill="1" applyBorder="1" applyAlignment="1">
      <alignment vertical="center" wrapText="1"/>
    </xf>
    <xf numFmtId="0" fontId="33" fillId="6" borderId="13" xfId="13" applyFont="1" applyFill="1" applyBorder="1" applyAlignment="1">
      <alignment vertical="center" wrapText="1"/>
    </xf>
    <xf numFmtId="0" fontId="118" fillId="6" borderId="0" xfId="13" applyFont="1" applyFill="1" applyAlignment="1">
      <alignment horizontal="center" vertical="center"/>
    </xf>
    <xf numFmtId="0" fontId="116" fillId="0" borderId="48" xfId="13" applyFont="1" applyBorder="1" applyAlignment="1">
      <alignment horizontal="left" vertical="center" wrapText="1"/>
    </xf>
    <xf numFmtId="0" fontId="60" fillId="6" borderId="55" xfId="13" applyFont="1" applyFill="1" applyBorder="1" applyAlignment="1">
      <alignment horizontal="center" vertical="center" wrapText="1"/>
    </xf>
    <xf numFmtId="0" fontId="60" fillId="6" borderId="64" xfId="13" applyFont="1" applyFill="1" applyBorder="1" applyAlignment="1">
      <alignment horizontal="center" vertical="center" wrapText="1"/>
    </xf>
    <xf numFmtId="0" fontId="60" fillId="6" borderId="33" xfId="13" applyFont="1" applyFill="1" applyBorder="1" applyAlignment="1">
      <alignment horizontal="center" vertical="center" wrapText="1"/>
    </xf>
    <xf numFmtId="0" fontId="60" fillId="6" borderId="54" xfId="13" applyFont="1" applyFill="1" applyBorder="1" applyAlignment="1">
      <alignment horizontal="left" vertical="center" wrapText="1"/>
    </xf>
    <xf numFmtId="0" fontId="60" fillId="6" borderId="29" xfId="13" quotePrefix="1" applyFont="1" applyFill="1" applyBorder="1" applyAlignment="1">
      <alignment horizontal="left" vertical="center" wrapText="1"/>
    </xf>
    <xf numFmtId="0" fontId="26" fillId="6" borderId="16" xfId="13" applyFont="1" applyFill="1" applyBorder="1" applyAlignment="1">
      <alignment horizontal="center" vertical="center" textRotation="90" wrapText="1"/>
    </xf>
    <xf numFmtId="0" fontId="26" fillId="6" borderId="70" xfId="13" applyFont="1" applyFill="1" applyBorder="1" applyAlignment="1">
      <alignment horizontal="center" vertical="center" textRotation="90" wrapText="1"/>
    </xf>
    <xf numFmtId="0" fontId="26" fillId="6" borderId="17" xfId="13" applyFont="1" applyFill="1" applyBorder="1" applyAlignment="1">
      <alignment horizontal="center" vertical="center" textRotation="90" wrapText="1"/>
    </xf>
    <xf numFmtId="2" fontId="60" fillId="6" borderId="63" xfId="13" applyNumberFormat="1" applyFont="1" applyFill="1" applyBorder="1" applyAlignment="1">
      <alignment horizontal="center" vertical="center" wrapText="1"/>
    </xf>
    <xf numFmtId="2" fontId="60" fillId="6" borderId="44" xfId="13" applyNumberFormat="1" applyFont="1" applyFill="1" applyBorder="1" applyAlignment="1">
      <alignment horizontal="center" vertical="center" wrapText="1"/>
    </xf>
    <xf numFmtId="2" fontId="60" fillId="6" borderId="71" xfId="13" applyNumberFormat="1" applyFont="1" applyFill="1" applyBorder="1" applyAlignment="1">
      <alignment horizontal="center" vertical="center" wrapText="1"/>
    </xf>
    <xf numFmtId="0" fontId="18" fillId="6" borderId="0" xfId="13" applyFont="1" applyFill="1" applyAlignment="1">
      <alignment horizontal="left" vertical="center"/>
    </xf>
    <xf numFmtId="0" fontId="31" fillId="6" borderId="1" xfId="12" applyFont="1" applyFill="1" applyBorder="1" applyAlignment="1">
      <alignment horizontal="left" vertical="center" wrapText="1"/>
    </xf>
    <xf numFmtId="0" fontId="31" fillId="6" borderId="63" xfId="12" applyFont="1" applyFill="1" applyBorder="1" applyAlignment="1">
      <alignment horizontal="left" vertical="center" wrapText="1"/>
    </xf>
    <xf numFmtId="0" fontId="31" fillId="6" borderId="4" xfId="12" applyFont="1" applyFill="1" applyBorder="1" applyAlignment="1">
      <alignment horizontal="left" vertical="center" wrapText="1"/>
    </xf>
    <xf numFmtId="0" fontId="31" fillId="6" borderId="71" xfId="12" applyFont="1" applyFill="1" applyBorder="1" applyAlignment="1">
      <alignment horizontal="left" vertical="center" wrapText="1"/>
    </xf>
    <xf numFmtId="0" fontId="31" fillId="6" borderId="1" xfId="12" applyFont="1" applyFill="1" applyBorder="1" applyAlignment="1">
      <alignment horizontal="center" vertical="center" wrapText="1"/>
    </xf>
    <xf numFmtId="0" fontId="31" fillId="6" borderId="4" xfId="12" applyFont="1" applyFill="1" applyBorder="1" applyAlignment="1">
      <alignment horizontal="center" vertical="center" wrapText="1"/>
    </xf>
    <xf numFmtId="0" fontId="31" fillId="6" borderId="3" xfId="13" applyFont="1" applyFill="1" applyBorder="1" applyAlignment="1">
      <alignment horizontal="center" vertical="center" wrapText="1"/>
    </xf>
    <xf numFmtId="0" fontId="31" fillId="6" borderId="6" xfId="13" applyFont="1" applyFill="1" applyBorder="1" applyAlignment="1">
      <alignment horizontal="center" vertical="center" wrapText="1"/>
    </xf>
    <xf numFmtId="0" fontId="31" fillId="6" borderId="86" xfId="13" applyFont="1" applyFill="1" applyBorder="1" applyAlignment="1">
      <alignment horizontal="center" vertical="center" wrapText="1"/>
    </xf>
    <xf numFmtId="0" fontId="31" fillId="6" borderId="42" xfId="13" applyFont="1" applyFill="1" applyBorder="1" applyAlignment="1">
      <alignment horizontal="center" vertical="center" wrapText="1"/>
    </xf>
    <xf numFmtId="0" fontId="13" fillId="0" borderId="47" xfId="13" applyFont="1" applyBorder="1" applyAlignment="1">
      <alignment horizontal="justify" vertical="center" wrapText="1"/>
    </xf>
    <xf numFmtId="0" fontId="56" fillId="0" borderId="47" xfId="13" applyFont="1" applyBorder="1" applyAlignment="1">
      <alignment horizontal="justify" vertical="center" wrapText="1"/>
    </xf>
    <xf numFmtId="0" fontId="31" fillId="6" borderId="55" xfId="12" applyFont="1" applyFill="1" applyBorder="1" applyAlignment="1">
      <alignment horizontal="left" vertical="center"/>
    </xf>
    <xf numFmtId="0" fontId="31" fillId="6" borderId="33" xfId="12" applyFont="1" applyFill="1" applyBorder="1" applyAlignment="1">
      <alignment horizontal="left" vertical="center"/>
    </xf>
    <xf numFmtId="0" fontId="31" fillId="6" borderId="21" xfId="13" applyFont="1" applyFill="1" applyBorder="1" applyAlignment="1">
      <alignment horizontal="center" vertical="center" wrapText="1"/>
    </xf>
    <xf numFmtId="0" fontId="31" fillId="6" borderId="23" xfId="13" applyFont="1" applyFill="1" applyBorder="1" applyAlignment="1">
      <alignment horizontal="center" vertical="center" wrapText="1"/>
    </xf>
    <xf numFmtId="0" fontId="13" fillId="0" borderId="53" xfId="12" applyFont="1" applyBorder="1" applyAlignment="1">
      <alignment horizontal="left"/>
    </xf>
    <xf numFmtId="0" fontId="13" fillId="0" borderId="39" xfId="12" applyFont="1" applyBorder="1" applyAlignment="1">
      <alignment horizontal="left"/>
    </xf>
    <xf numFmtId="0" fontId="31" fillId="3" borderId="55" xfId="13" applyFont="1" applyFill="1" applyBorder="1" applyAlignment="1">
      <alignment horizontal="center" vertical="center" wrapText="1"/>
    </xf>
    <xf numFmtId="0" fontId="31" fillId="3" borderId="33" xfId="13" applyFont="1" applyFill="1" applyBorder="1" applyAlignment="1">
      <alignment horizontal="center" vertical="center" wrapText="1"/>
    </xf>
    <xf numFmtId="0" fontId="31" fillId="3" borderId="33" xfId="13" quotePrefix="1" applyFont="1" applyFill="1" applyBorder="1" applyAlignment="1">
      <alignment horizontal="center" vertical="center" wrapText="1"/>
    </xf>
    <xf numFmtId="0" fontId="31" fillId="2" borderId="30" xfId="13" applyFont="1" applyFill="1" applyBorder="1" applyAlignment="1">
      <alignment horizontal="left" vertical="center" wrapText="1"/>
    </xf>
    <xf numFmtId="0" fontId="31" fillId="2" borderId="41" xfId="13" quotePrefix="1" applyFont="1" applyFill="1" applyBorder="1" applyAlignment="1">
      <alignment horizontal="left" vertical="center" wrapText="1"/>
    </xf>
    <xf numFmtId="0" fontId="31" fillId="2" borderId="31" xfId="13" quotePrefix="1" applyFont="1" applyFill="1" applyBorder="1" applyAlignment="1">
      <alignment horizontal="left" vertical="center" wrapText="1"/>
    </xf>
    <xf numFmtId="0" fontId="31" fillId="0" borderId="30" xfId="13" applyFont="1" applyBorder="1" applyAlignment="1">
      <alignment horizontal="left" vertical="center" wrapText="1"/>
    </xf>
    <xf numFmtId="0" fontId="31" fillId="0" borderId="41" xfId="13" quotePrefix="1" applyFont="1" applyBorder="1" applyAlignment="1">
      <alignment horizontal="left" vertical="center" wrapText="1"/>
    </xf>
    <xf numFmtId="0" fontId="31" fillId="0" borderId="31" xfId="13" quotePrefix="1" applyFont="1" applyBorder="1" applyAlignment="1">
      <alignment horizontal="left" vertical="center" wrapText="1"/>
    </xf>
    <xf numFmtId="0" fontId="31" fillId="2" borderId="0" xfId="13" applyFont="1" applyFill="1" applyAlignment="1">
      <alignment horizontal="center" vertical="center" textRotation="180" wrapText="1"/>
    </xf>
    <xf numFmtId="0" fontId="37" fillId="2" borderId="0" xfId="13" applyFont="1" applyFill="1" applyAlignment="1">
      <alignment horizontal="center" vertical="center" textRotation="180"/>
    </xf>
    <xf numFmtId="0" fontId="31" fillId="3" borderId="16" xfId="13" applyFont="1" applyFill="1" applyBorder="1" applyAlignment="1">
      <alignment horizontal="center" vertical="center" wrapText="1"/>
    </xf>
    <xf numFmtId="0" fontId="31" fillId="3" borderId="17" xfId="13" applyFont="1" applyFill="1" applyBorder="1" applyAlignment="1">
      <alignment horizontal="center" vertical="center" wrapText="1"/>
    </xf>
    <xf numFmtId="0" fontId="31" fillId="0" borderId="16" xfId="34" applyFont="1" applyBorder="1" applyAlignment="1">
      <alignment horizontal="center" vertical="center" wrapText="1"/>
    </xf>
    <xf numFmtId="0" fontId="31" fillId="0" borderId="70" xfId="34" applyFont="1" applyBorder="1" applyAlignment="1">
      <alignment horizontal="center" vertical="center" wrapText="1"/>
    </xf>
    <xf numFmtId="0" fontId="31" fillId="0" borderId="17" xfId="34" applyFont="1" applyBorder="1" applyAlignment="1">
      <alignment horizontal="center" vertical="center" wrapText="1"/>
    </xf>
    <xf numFmtId="0" fontId="116" fillId="6" borderId="0" xfId="13" applyFont="1" applyFill="1" applyAlignment="1">
      <alignment horizontal="left" vertical="center"/>
    </xf>
    <xf numFmtId="0" fontId="118" fillId="6" borderId="0" xfId="13" applyFont="1" applyFill="1" applyAlignment="1">
      <alignment horizontal="right" vertical="center"/>
    </xf>
    <xf numFmtId="0" fontId="116" fillId="0" borderId="0" xfId="34" applyFont="1" applyAlignment="1">
      <alignment horizontal="left" wrapText="1"/>
    </xf>
    <xf numFmtId="0" fontId="118" fillId="0" borderId="0" xfId="34" applyFont="1" applyAlignment="1">
      <alignment horizontal="left" wrapText="1"/>
    </xf>
    <xf numFmtId="0" fontId="31" fillId="0" borderId="30" xfId="34" applyFont="1" applyBorder="1" applyAlignment="1">
      <alignment horizontal="center" vertical="center" wrapText="1"/>
    </xf>
    <xf numFmtId="0" fontId="31" fillId="0" borderId="31" xfId="34" applyFont="1" applyBorder="1" applyAlignment="1">
      <alignment horizontal="center" vertical="center" wrapText="1"/>
    </xf>
    <xf numFmtId="0" fontId="16" fillId="0" borderId="0" xfId="34" applyFont="1" applyAlignment="1">
      <alignment horizontal="left" vertical="center" wrapText="1"/>
    </xf>
    <xf numFmtId="0" fontId="15" fillId="0" borderId="47" xfId="13" applyFont="1" applyBorder="1" applyAlignment="1">
      <alignment horizontal="left" vertical="top" wrapText="1"/>
    </xf>
    <xf numFmtId="0" fontId="19" fillId="0" borderId="47" xfId="13" applyFont="1" applyBorder="1" applyAlignment="1">
      <alignment horizontal="left" vertical="top" wrapText="1"/>
    </xf>
    <xf numFmtId="0" fontId="19" fillId="0" borderId="0" xfId="13" applyFont="1" applyAlignment="1">
      <alignment horizontal="left" vertical="top" wrapText="1"/>
    </xf>
    <xf numFmtId="0" fontId="19" fillId="0" borderId="47" xfId="13" applyFont="1" applyBorder="1" applyAlignment="1">
      <alignment horizontal="left" vertical="center" wrapText="1"/>
    </xf>
    <xf numFmtId="0" fontId="31" fillId="0" borderId="10" xfId="13" applyFont="1" applyBorder="1" applyAlignment="1">
      <alignment horizontal="left" vertical="center" wrapText="1"/>
    </xf>
    <xf numFmtId="0" fontId="31" fillId="0" borderId="10" xfId="13" quotePrefix="1" applyFont="1" applyBorder="1" applyAlignment="1">
      <alignment horizontal="left" vertical="center" wrapText="1"/>
    </xf>
    <xf numFmtId="0" fontId="31" fillId="6" borderId="10" xfId="13" applyFont="1" applyFill="1" applyBorder="1" applyAlignment="1">
      <alignment horizontal="left" vertical="center" wrapText="1"/>
    </xf>
    <xf numFmtId="0" fontId="31" fillId="6" borderId="10" xfId="13" quotePrefix="1" applyFont="1" applyFill="1" applyBorder="1" applyAlignment="1">
      <alignment horizontal="left" vertical="center" wrapText="1"/>
    </xf>
    <xf numFmtId="0" fontId="31" fillId="6" borderId="13" xfId="13" quotePrefix="1" applyFont="1" applyFill="1" applyBorder="1" applyAlignment="1">
      <alignment horizontal="left" vertical="center" wrapText="1"/>
    </xf>
    <xf numFmtId="0" fontId="31" fillId="6" borderId="9" xfId="13" quotePrefix="1" applyFont="1" applyFill="1" applyBorder="1" applyAlignment="1">
      <alignment horizontal="center" vertical="center" wrapText="1"/>
    </xf>
    <xf numFmtId="0" fontId="60" fillId="0" borderId="0" xfId="13" applyFont="1" applyAlignment="1">
      <alignment horizontal="left" vertical="center" wrapText="1"/>
    </xf>
    <xf numFmtId="0" fontId="31" fillId="0" borderId="30" xfId="13" quotePrefix="1" applyFont="1" applyBorder="1" applyAlignment="1">
      <alignment horizontal="center" vertical="center"/>
    </xf>
    <xf numFmtId="0" fontId="31" fillId="0" borderId="70" xfId="13" quotePrefix="1" applyFont="1" applyBorder="1" applyAlignment="1">
      <alignment horizontal="center" vertical="center"/>
    </xf>
    <xf numFmtId="0" fontId="31" fillId="0" borderId="17" xfId="13" quotePrefix="1" applyFont="1" applyBorder="1" applyAlignment="1">
      <alignment horizontal="center" vertical="center"/>
    </xf>
    <xf numFmtId="0" fontId="61" fillId="6" borderId="0" xfId="13" applyFont="1" applyFill="1" applyAlignment="1">
      <alignment horizontal="right" vertical="center"/>
    </xf>
    <xf numFmtId="0" fontId="31" fillId="0" borderId="41" xfId="13" quotePrefix="1" applyFont="1" applyBorder="1" applyAlignment="1">
      <alignment horizontal="center" vertical="center"/>
    </xf>
    <xf numFmtId="0" fontId="31" fillId="0" borderId="31" xfId="13" quotePrefix="1" applyFont="1" applyBorder="1" applyAlignment="1">
      <alignment horizontal="center" vertical="center"/>
    </xf>
    <xf numFmtId="0" fontId="60" fillId="6" borderId="0" xfId="13" applyFont="1" applyFill="1" applyAlignment="1">
      <alignment horizontal="left" vertical="center"/>
    </xf>
    <xf numFmtId="0" fontId="94" fillId="0" borderId="30" xfId="1" applyFont="1" applyBorder="1" applyAlignment="1">
      <alignment horizontal="left" vertical="center"/>
    </xf>
    <xf numFmtId="0" fontId="94" fillId="0" borderId="41" xfId="1" applyFont="1" applyBorder="1" applyAlignment="1">
      <alignment horizontal="left" vertical="center"/>
    </xf>
    <xf numFmtId="0" fontId="94" fillId="0" borderId="31" xfId="1" applyFont="1" applyBorder="1" applyAlignment="1">
      <alignment horizontal="left" vertical="center"/>
    </xf>
    <xf numFmtId="0" fontId="31" fillId="0" borderId="30" xfId="1" applyFont="1" applyBorder="1" applyAlignment="1">
      <alignment horizontal="left" vertical="center"/>
    </xf>
    <xf numFmtId="0" fontId="31" fillId="0" borderId="41" xfId="1" applyFont="1" applyBorder="1" applyAlignment="1">
      <alignment horizontal="left" vertical="center"/>
    </xf>
    <xf numFmtId="0" fontId="31" fillId="0" borderId="31" xfId="1" applyFont="1" applyBorder="1" applyAlignment="1">
      <alignment horizontal="left" vertical="center"/>
    </xf>
    <xf numFmtId="0" fontId="94" fillId="0" borderId="16" xfId="1" applyFont="1" applyBorder="1" applyAlignment="1">
      <alignment horizontal="left" vertical="center"/>
    </xf>
    <xf numFmtId="0" fontId="94" fillId="0" borderId="70" xfId="1" applyFont="1" applyBorder="1" applyAlignment="1">
      <alignment horizontal="left" vertical="center"/>
    </xf>
    <xf numFmtId="0" fontId="94" fillId="0" borderId="17" xfId="1" applyFont="1" applyBorder="1" applyAlignment="1">
      <alignment horizontal="left" vertical="center"/>
    </xf>
    <xf numFmtId="0" fontId="19" fillId="0" borderId="0" xfId="13" applyFont="1" applyAlignment="1">
      <alignment horizontal="left" vertical="center" wrapText="1"/>
    </xf>
    <xf numFmtId="0" fontId="94" fillId="6" borderId="16" xfId="1" applyFont="1" applyFill="1" applyBorder="1" applyAlignment="1">
      <alignment horizontal="center" vertical="center" wrapText="1"/>
    </xf>
    <xf numFmtId="0" fontId="94" fillId="6" borderId="17" xfId="1" applyFont="1" applyFill="1" applyBorder="1" applyAlignment="1">
      <alignment horizontal="center" vertical="center" wrapText="1"/>
    </xf>
    <xf numFmtId="0" fontId="94" fillId="8" borderId="52" xfId="1" applyFont="1" applyFill="1" applyBorder="1" applyAlignment="1">
      <alignment horizontal="center" vertical="center"/>
    </xf>
    <xf numFmtId="0" fontId="94" fillId="8" borderId="66" xfId="1" applyFont="1" applyFill="1" applyBorder="1" applyAlignment="1">
      <alignment horizontal="center" vertical="center"/>
    </xf>
    <xf numFmtId="0" fontId="94" fillId="8" borderId="35" xfId="1" applyFont="1" applyFill="1" applyBorder="1" applyAlignment="1">
      <alignment horizontal="center" vertical="center"/>
    </xf>
    <xf numFmtId="0" fontId="34" fillId="6" borderId="0" xfId="13" applyFont="1" applyFill="1" applyAlignment="1">
      <alignment horizontal="left" vertical="center" wrapText="1"/>
    </xf>
    <xf numFmtId="0" fontId="34" fillId="0" borderId="48" xfId="13" applyFont="1" applyBorder="1" applyAlignment="1">
      <alignment horizontal="left" vertical="center" wrapText="1"/>
    </xf>
    <xf numFmtId="0" fontId="125" fillId="6" borderId="0" xfId="13" applyFont="1" applyFill="1" applyAlignment="1">
      <alignment horizontal="center" vertical="center" wrapText="1"/>
    </xf>
    <xf numFmtId="0" fontId="15" fillId="6" borderId="4" xfId="0" applyFont="1" applyFill="1" applyBorder="1" applyAlignment="1">
      <alignment horizontal="center" vertical="center" wrapText="1"/>
    </xf>
    <xf numFmtId="0" fontId="15" fillId="6" borderId="42" xfId="0" applyFont="1" applyFill="1" applyBorder="1" applyAlignment="1">
      <alignment horizontal="center" vertical="center" wrapText="1"/>
    </xf>
    <xf numFmtId="0" fontId="13" fillId="0" borderId="0" xfId="11" applyFont="1" applyBorder="1" applyAlignment="1">
      <alignment horizontal="left" vertical="center" wrapText="1"/>
    </xf>
    <xf numFmtId="0" fontId="60" fillId="0" borderId="0" xfId="0" applyFont="1" applyFill="1" applyBorder="1" applyAlignment="1">
      <alignment horizontal="left" vertical="center" wrapText="1"/>
    </xf>
    <xf numFmtId="0" fontId="60" fillId="6" borderId="0" xfId="13" applyFont="1" applyFill="1" applyAlignment="1">
      <alignment horizontal="left" vertical="center" wrapText="1"/>
    </xf>
    <xf numFmtId="0" fontId="60" fillId="0" borderId="0" xfId="0" applyFont="1" applyAlignment="1">
      <alignment horizontal="left" wrapText="1"/>
    </xf>
    <xf numFmtId="0" fontId="15" fillId="6" borderId="55" xfId="0" applyFont="1" applyFill="1" applyBorder="1" applyAlignment="1">
      <alignment horizontal="center" vertical="center" wrapText="1"/>
    </xf>
    <xf numFmtId="0" fontId="15" fillId="6" borderId="34" xfId="0" applyFont="1" applyFill="1" applyBorder="1" applyAlignment="1">
      <alignment horizontal="center" vertical="center" wrapText="1"/>
    </xf>
    <xf numFmtId="0" fontId="61" fillId="6" borderId="0" xfId="13" applyFont="1" applyFill="1" applyAlignment="1">
      <alignment horizontal="right" vertical="center" wrapText="1"/>
    </xf>
    <xf numFmtId="3" fontId="15" fillId="6" borderId="8" xfId="7" applyNumberFormat="1" applyFont="1" applyFill="1" applyBorder="1" applyAlignment="1">
      <alignment horizontal="center" vertical="center" wrapText="1"/>
    </xf>
    <xf numFmtId="3" fontId="15" fillId="6" borderId="14" xfId="7" applyNumberFormat="1" applyFont="1" applyFill="1" applyBorder="1" applyAlignment="1">
      <alignment horizontal="center" vertical="center" wrapText="1"/>
    </xf>
    <xf numFmtId="2" fontId="31" fillId="6" borderId="8" xfId="7" applyNumberFormat="1" applyFont="1" applyFill="1" applyBorder="1" applyAlignment="1">
      <alignment horizontal="center" vertical="center" wrapText="1"/>
    </xf>
    <xf numFmtId="2" fontId="31" fillId="6" borderId="14" xfId="7" applyNumberFormat="1" applyFont="1" applyFill="1" applyBorder="1" applyAlignment="1">
      <alignment horizontal="center" vertical="center" wrapText="1"/>
    </xf>
    <xf numFmtId="2" fontId="15" fillId="6" borderId="69" xfId="7" applyNumberFormat="1" applyFont="1" applyFill="1" applyBorder="1" applyAlignment="1">
      <alignment horizontal="center" vertical="center" wrapText="1"/>
    </xf>
    <xf numFmtId="2" fontId="15" fillId="6" borderId="35" xfId="7" applyNumberFormat="1" applyFont="1" applyFill="1" applyBorder="1" applyAlignment="1">
      <alignment horizontal="center" vertical="center" wrapText="1"/>
    </xf>
    <xf numFmtId="0" fontId="61" fillId="6" borderId="0" xfId="7" applyFont="1" applyFill="1" applyAlignment="1">
      <alignment horizontal="right" vertical="center" wrapText="1"/>
    </xf>
    <xf numFmtId="3" fontId="60" fillId="4" borderId="48" xfId="7" applyNumberFormat="1" applyFont="1" applyFill="1" applyBorder="1" applyAlignment="1">
      <alignment horizontal="left" vertical="center" wrapText="1"/>
    </xf>
    <xf numFmtId="2" fontId="19" fillId="6" borderId="21" xfId="7" applyNumberFormat="1" applyFont="1" applyFill="1" applyBorder="1" applyAlignment="1">
      <alignment horizontal="center" vertical="center" textRotation="90" wrapText="1"/>
    </xf>
    <xf numFmtId="2" fontId="19" fillId="6" borderId="23" xfId="7" applyNumberFormat="1" applyFont="1" applyFill="1" applyBorder="1" applyAlignment="1">
      <alignment horizontal="center" vertical="center" textRotation="90" wrapText="1"/>
    </xf>
    <xf numFmtId="2" fontId="31" fillId="6" borderId="36" xfId="7" applyNumberFormat="1" applyFont="1" applyFill="1" applyBorder="1" applyAlignment="1">
      <alignment horizontal="center" vertical="center" wrapText="1"/>
    </xf>
    <xf numFmtId="2" fontId="31" fillId="6" borderId="40" xfId="7" applyNumberFormat="1" applyFont="1" applyFill="1" applyBorder="1" applyAlignment="1">
      <alignment horizontal="center" vertical="center" wrapText="1"/>
    </xf>
    <xf numFmtId="4" fontId="19" fillId="0" borderId="27" xfId="7" applyNumberFormat="1" applyFont="1" applyBorder="1" applyAlignment="1">
      <alignment horizontal="center" vertical="center"/>
    </xf>
    <xf numFmtId="4" fontId="19" fillId="0" borderId="20" xfId="7" applyNumberFormat="1" applyFont="1" applyBorder="1" applyAlignment="1">
      <alignment horizontal="center" vertical="center"/>
    </xf>
    <xf numFmtId="4" fontId="19" fillId="0" borderId="12" xfId="7" applyNumberFormat="1" applyFont="1" applyBorder="1" applyAlignment="1">
      <alignment horizontal="center" vertical="center"/>
    </xf>
    <xf numFmtId="3" fontId="105" fillId="0" borderId="19" xfId="7" applyNumberFormat="1" applyFont="1" applyBorder="1" applyAlignment="1">
      <alignment horizontal="center" vertical="center" wrapText="1"/>
    </xf>
    <xf numFmtId="3" fontId="105" fillId="0" borderId="11" xfId="7" applyNumberFormat="1" applyFont="1" applyBorder="1" applyAlignment="1">
      <alignment horizontal="center" vertical="center" wrapText="1"/>
    </xf>
    <xf numFmtId="3" fontId="105" fillId="0" borderId="50" xfId="7" applyNumberFormat="1" applyFont="1" applyBorder="1" applyAlignment="1">
      <alignment horizontal="center" vertical="center" wrapText="1"/>
    </xf>
    <xf numFmtId="3" fontId="105" fillId="0" borderId="14" xfId="7" applyNumberFormat="1" applyFont="1" applyBorder="1" applyAlignment="1">
      <alignment horizontal="center" vertical="center" wrapText="1"/>
    </xf>
    <xf numFmtId="4" fontId="105" fillId="0" borderId="12" xfId="7" applyNumberFormat="1" applyFont="1" applyBorder="1" applyAlignment="1">
      <alignment horizontal="center" vertical="center" wrapText="1"/>
    </xf>
    <xf numFmtId="3" fontId="105" fillId="0" borderId="26" xfId="7" applyNumberFormat="1" applyFont="1" applyBorder="1" applyAlignment="1">
      <alignment horizontal="center" vertical="center" wrapText="1"/>
    </xf>
    <xf numFmtId="3" fontId="105" fillId="0" borderId="24" xfId="7" applyNumberFormat="1" applyFont="1" applyBorder="1" applyAlignment="1">
      <alignment horizontal="center" vertical="center" wrapText="1"/>
    </xf>
    <xf numFmtId="4" fontId="105" fillId="0" borderId="15" xfId="7" applyNumberFormat="1" applyFont="1" applyBorder="1" applyAlignment="1">
      <alignment horizontal="center" vertical="center" wrapText="1"/>
    </xf>
    <xf numFmtId="0" fontId="19" fillId="0" borderId="7" xfId="7" applyFont="1" applyBorder="1" applyAlignment="1">
      <alignment horizontal="center" vertical="center"/>
    </xf>
    <xf numFmtId="0" fontId="19" fillId="0" borderId="10" xfId="7" applyFont="1" applyBorder="1" applyAlignment="1">
      <alignment horizontal="center" vertical="center"/>
    </xf>
    <xf numFmtId="0" fontId="19" fillId="0" borderId="13" xfId="7" applyFont="1" applyBorder="1" applyAlignment="1">
      <alignment horizontal="center" vertical="center"/>
    </xf>
    <xf numFmtId="0" fontId="26" fillId="0" borderId="8" xfId="7" applyFont="1" applyBorder="1" applyAlignment="1">
      <alignment horizontal="center" vertical="center" wrapText="1"/>
    </xf>
    <xf numFmtId="0" fontId="26" fillId="0" borderId="11" xfId="7" applyFont="1" applyBorder="1" applyAlignment="1">
      <alignment horizontal="center" vertical="center" wrapText="1"/>
    </xf>
    <xf numFmtId="0" fontId="26" fillId="0" borderId="14" xfId="7" applyFont="1" applyBorder="1" applyAlignment="1">
      <alignment horizontal="center" vertical="center" wrapText="1"/>
    </xf>
    <xf numFmtId="3" fontId="19" fillId="0" borderId="22" xfId="7" applyNumberFormat="1" applyFont="1" applyBorder="1" applyAlignment="1">
      <alignment horizontal="center" vertical="center"/>
    </xf>
    <xf numFmtId="3" fontId="19" fillId="0" borderId="26" xfId="7" applyNumberFormat="1" applyFont="1" applyBorder="1" applyAlignment="1">
      <alignment horizontal="center" vertical="center"/>
    </xf>
    <xf numFmtId="3" fontId="19" fillId="0" borderId="24" xfId="7" applyNumberFormat="1" applyFont="1" applyBorder="1" applyAlignment="1">
      <alignment horizontal="center" vertical="center"/>
    </xf>
    <xf numFmtId="3" fontId="105" fillId="0" borderId="22" xfId="7" applyNumberFormat="1" applyFont="1" applyBorder="1" applyAlignment="1">
      <alignment horizontal="center" vertical="center" wrapText="1"/>
    </xf>
    <xf numFmtId="4" fontId="105" fillId="0" borderId="9" xfId="7" applyNumberFormat="1" applyFont="1" applyBorder="1" applyAlignment="1">
      <alignment horizontal="center" vertical="center" wrapText="1"/>
    </xf>
    <xf numFmtId="4" fontId="105" fillId="0" borderId="20" xfId="7" applyNumberFormat="1" applyFont="1" applyBorder="1" applyAlignment="1">
      <alignment horizontal="center" vertical="center" wrapText="1"/>
    </xf>
    <xf numFmtId="3" fontId="19" fillId="0" borderId="19" xfId="7" applyNumberFormat="1" applyFont="1" applyBorder="1" applyAlignment="1">
      <alignment horizontal="center" vertical="center"/>
    </xf>
    <xf numFmtId="4" fontId="19" fillId="0" borderId="9" xfId="7" applyNumberFormat="1" applyFont="1" applyBorder="1" applyAlignment="1">
      <alignment horizontal="center" vertical="center"/>
    </xf>
    <xf numFmtId="3" fontId="19" fillId="0" borderId="50" xfId="7" applyNumberFormat="1" applyFont="1" applyBorder="1" applyAlignment="1">
      <alignment horizontal="center" vertical="center"/>
    </xf>
    <xf numFmtId="0" fontId="105" fillId="0" borderId="7" xfId="7" applyFont="1" applyBorder="1" applyAlignment="1">
      <alignment horizontal="center" vertical="center" wrapText="1"/>
    </xf>
    <xf numFmtId="0" fontId="105" fillId="0" borderId="10" xfId="7" applyFont="1" applyBorder="1" applyAlignment="1">
      <alignment horizontal="center" vertical="center" wrapText="1"/>
    </xf>
    <xf numFmtId="0" fontId="105" fillId="0" borderId="56" xfId="7" applyFont="1" applyBorder="1" applyAlignment="1">
      <alignment horizontal="center" vertical="center" wrapText="1"/>
    </xf>
    <xf numFmtId="0" fontId="55" fillId="0" borderId="8" xfId="7" applyFont="1" applyBorder="1" applyAlignment="1">
      <alignment horizontal="center" vertical="center" wrapText="1"/>
    </xf>
    <xf numFmtId="0" fontId="55" fillId="0" borderId="11" xfId="7" applyFont="1" applyBorder="1" applyAlignment="1">
      <alignment horizontal="center" vertical="center" wrapText="1"/>
    </xf>
    <xf numFmtId="0" fontId="55" fillId="0" borderId="50" xfId="7" applyFont="1" applyBorder="1" applyAlignment="1">
      <alignment horizontal="center" vertical="center" wrapText="1"/>
    </xf>
    <xf numFmtId="3" fontId="19" fillId="0" borderId="11" xfId="7" applyNumberFormat="1" applyFont="1" applyBorder="1" applyAlignment="1">
      <alignment horizontal="center" vertical="center"/>
    </xf>
    <xf numFmtId="0" fontId="105" fillId="0" borderId="18" xfId="7" applyFont="1" applyBorder="1" applyAlignment="1">
      <alignment horizontal="center" vertical="center" wrapText="1"/>
    </xf>
    <xf numFmtId="0" fontId="55" fillId="0" borderId="19" xfId="7" applyFont="1" applyBorder="1" applyAlignment="1">
      <alignment horizontal="center" vertical="center" wrapText="1"/>
    </xf>
    <xf numFmtId="0" fontId="105" fillId="0" borderId="13" xfId="7" applyFont="1" applyBorder="1" applyAlignment="1">
      <alignment horizontal="center" vertical="center" wrapText="1"/>
    </xf>
    <xf numFmtId="0" fontId="55" fillId="0" borderId="14" xfId="7" applyFont="1" applyBorder="1" applyAlignment="1">
      <alignment horizontal="center" vertical="center" wrapText="1"/>
    </xf>
    <xf numFmtId="3" fontId="105" fillId="0" borderId="8" xfId="7" applyNumberFormat="1" applyFont="1" applyBorder="1" applyAlignment="1">
      <alignment horizontal="center" vertical="center" wrapText="1"/>
    </xf>
    <xf numFmtId="4" fontId="19" fillId="0" borderId="15" xfId="7" applyNumberFormat="1" applyFont="1" applyBorder="1" applyAlignment="1">
      <alignment horizontal="center" vertical="center"/>
    </xf>
    <xf numFmtId="4" fontId="19" fillId="0" borderId="51" xfId="7" applyNumberFormat="1" applyFont="1" applyBorder="1" applyAlignment="1">
      <alignment horizontal="center" vertical="center"/>
    </xf>
    <xf numFmtId="4" fontId="19" fillId="0" borderId="6" xfId="7" applyNumberFormat="1" applyFont="1" applyBorder="1" applyAlignment="1">
      <alignment horizontal="center" vertical="center"/>
    </xf>
    <xf numFmtId="3" fontId="19" fillId="0" borderId="86" xfId="7" applyNumberFormat="1" applyFont="1" applyBorder="1" applyAlignment="1">
      <alignment horizontal="center" vertical="center"/>
    </xf>
    <xf numFmtId="3" fontId="19" fillId="0" borderId="85" xfId="7" applyNumberFormat="1" applyFont="1" applyBorder="1" applyAlignment="1">
      <alignment horizontal="center" vertical="center"/>
    </xf>
    <xf numFmtId="3" fontId="19" fillId="0" borderId="42" xfId="7" applyNumberFormat="1" applyFont="1" applyBorder="1" applyAlignment="1">
      <alignment horizontal="center" vertical="center"/>
    </xf>
    <xf numFmtId="0" fontId="19" fillId="0" borderId="50" xfId="7" applyFont="1" applyBorder="1" applyAlignment="1">
      <alignment horizontal="center" vertical="center"/>
    </xf>
    <xf numFmtId="0" fontId="19" fillId="0" borderId="24" xfId="7" applyFont="1" applyBorder="1" applyAlignment="1">
      <alignment horizontal="center" vertical="center"/>
    </xf>
    <xf numFmtId="4" fontId="19" fillId="0" borderId="3" xfId="7" applyNumberFormat="1" applyFont="1" applyBorder="1" applyAlignment="1">
      <alignment horizontal="center" vertical="center"/>
    </xf>
    <xf numFmtId="3" fontId="105" fillId="0" borderId="38" xfId="7" applyNumberFormat="1" applyFont="1" applyBorder="1" applyAlignment="1">
      <alignment horizontal="center" vertical="center" wrapText="1"/>
    </xf>
    <xf numFmtId="3" fontId="105" fillId="0" borderId="82" xfId="7" applyNumberFormat="1" applyFont="1" applyBorder="1" applyAlignment="1">
      <alignment horizontal="center" vertical="center" wrapText="1"/>
    </xf>
    <xf numFmtId="3" fontId="105" fillId="5" borderId="11" xfId="7" applyNumberFormat="1" applyFont="1" applyFill="1" applyBorder="1" applyAlignment="1">
      <alignment horizontal="center" vertical="center" wrapText="1"/>
    </xf>
    <xf numFmtId="3" fontId="19" fillId="0" borderId="8" xfId="7" applyNumberFormat="1" applyFont="1" applyBorder="1" applyAlignment="1">
      <alignment horizontal="center" vertical="center"/>
    </xf>
    <xf numFmtId="3" fontId="19" fillId="0" borderId="14" xfId="7" applyNumberFormat="1" applyFont="1" applyBorder="1" applyAlignment="1">
      <alignment horizontal="center" vertical="center"/>
    </xf>
    <xf numFmtId="0" fontId="105" fillId="0" borderId="21" xfId="7" applyFont="1" applyBorder="1" applyAlignment="1">
      <alignment horizontal="center" vertical="center" wrapText="1"/>
    </xf>
    <xf numFmtId="0" fontId="105" fillId="0" borderId="25" xfId="7" applyFont="1" applyBorder="1" applyAlignment="1">
      <alignment horizontal="center" vertical="center" wrapText="1"/>
    </xf>
    <xf numFmtId="0" fontId="55" fillId="0" borderId="22" xfId="7" applyFont="1" applyBorder="1" applyAlignment="1">
      <alignment horizontal="center" vertical="center" wrapText="1"/>
    </xf>
    <xf numFmtId="0" fontId="55" fillId="0" borderId="26" xfId="7" applyFont="1" applyBorder="1" applyAlignment="1">
      <alignment horizontal="center" vertical="center" wrapText="1"/>
    </xf>
    <xf numFmtId="3" fontId="19" fillId="0" borderId="22" xfId="7" applyNumberFormat="1" applyFont="1" applyBorder="1" applyAlignment="1">
      <alignment horizontal="center" vertical="center" wrapText="1"/>
    </xf>
    <xf numFmtId="3" fontId="19" fillId="0" borderId="26" xfId="7" applyNumberFormat="1" applyFont="1" applyBorder="1" applyAlignment="1">
      <alignment horizontal="center" vertical="center" wrapText="1"/>
    </xf>
    <xf numFmtId="3" fontId="19" fillId="0" borderId="24" xfId="7" applyNumberFormat="1" applyFont="1" applyBorder="1" applyAlignment="1">
      <alignment horizontal="center" vertical="center" wrapText="1"/>
    </xf>
    <xf numFmtId="0" fontId="55" fillId="0" borderId="24" xfId="7" applyFont="1" applyBorder="1" applyAlignment="1">
      <alignment horizontal="center" vertical="center" wrapText="1"/>
    </xf>
    <xf numFmtId="0" fontId="105" fillId="0" borderId="86" xfId="7" applyFont="1" applyBorder="1" applyAlignment="1">
      <alignment horizontal="center" vertical="center" wrapText="1"/>
    </xf>
    <xf numFmtId="0" fontId="105" fillId="0" borderId="85" xfId="7" applyFont="1" applyBorder="1" applyAlignment="1">
      <alignment horizontal="center" vertical="center" wrapText="1"/>
    </xf>
    <xf numFmtId="0" fontId="105" fillId="0" borderId="42" xfId="7" applyFont="1" applyBorder="1" applyAlignment="1">
      <alignment horizontal="center" vertical="center" wrapText="1"/>
    </xf>
    <xf numFmtId="0" fontId="13" fillId="0" borderId="0" xfId="7" applyFont="1" applyAlignment="1">
      <alignment horizontal="justify" vertical="top" wrapText="1"/>
    </xf>
    <xf numFmtId="3" fontId="19" fillId="0" borderId="72" xfId="7" applyNumberFormat="1" applyFont="1" applyBorder="1" applyAlignment="1">
      <alignment horizontal="center" vertical="center"/>
    </xf>
    <xf numFmtId="3" fontId="105" fillId="5" borderId="14" xfId="7" applyNumberFormat="1" applyFont="1" applyFill="1" applyBorder="1" applyAlignment="1">
      <alignment horizontal="center" vertical="center" wrapText="1"/>
    </xf>
    <xf numFmtId="3" fontId="15" fillId="0" borderId="0" xfId="13" applyNumberFormat="1" applyFont="1" applyAlignment="1">
      <alignment horizontal="left" wrapText="1"/>
    </xf>
    <xf numFmtId="3" fontId="31" fillId="6" borderId="54" xfId="13" applyNumberFormat="1" applyFont="1" applyFill="1" applyBorder="1" applyAlignment="1">
      <alignment horizontal="left" vertical="center" wrapText="1"/>
    </xf>
    <xf numFmtId="3" fontId="31" fillId="6" borderId="28" xfId="13" quotePrefix="1" applyNumberFormat="1" applyFont="1" applyFill="1" applyBorder="1" applyAlignment="1">
      <alignment horizontal="left" vertical="center" wrapText="1"/>
    </xf>
    <xf numFmtId="0" fontId="22" fillId="6" borderId="0" xfId="7" applyFont="1" applyFill="1" applyAlignment="1">
      <alignment horizontal="right" vertical="center" wrapText="1"/>
    </xf>
    <xf numFmtId="0" fontId="26" fillId="0" borderId="0" xfId="7" applyFont="1" applyAlignment="1">
      <alignment horizontal="left" vertical="top" wrapText="1"/>
    </xf>
    <xf numFmtId="0" fontId="13" fillId="0" borderId="0" xfId="7" applyFont="1" applyAlignment="1">
      <alignment horizontal="left" vertical="top" wrapText="1"/>
    </xf>
    <xf numFmtId="0" fontId="21" fillId="0" borderId="0" xfId="7" applyFont="1" applyAlignment="1">
      <alignment vertical="top" wrapText="1"/>
    </xf>
    <xf numFmtId="0" fontId="15" fillId="0" borderId="0" xfId="7" applyFont="1" applyAlignment="1">
      <alignment horizontal="left" vertical="top" wrapText="1"/>
    </xf>
    <xf numFmtId="0" fontId="29" fillId="6" borderId="1" xfId="7" applyFont="1" applyFill="1" applyBorder="1" applyAlignment="1">
      <alignment horizontal="center" vertical="center" wrapText="1"/>
    </xf>
    <xf numFmtId="0" fontId="29" fillId="6" borderId="43" xfId="7" applyFont="1" applyFill="1" applyBorder="1" applyAlignment="1">
      <alignment horizontal="center" vertical="center" wrapText="1"/>
    </xf>
    <xf numFmtId="3" fontId="26" fillId="6" borderId="1" xfId="13" applyNumberFormat="1" applyFont="1" applyFill="1" applyBorder="1" applyAlignment="1">
      <alignment horizontal="center" vertical="center" wrapText="1"/>
    </xf>
    <xf numFmtId="3" fontId="26" fillId="6" borderId="47" xfId="13" applyNumberFormat="1" applyFont="1" applyFill="1" applyBorder="1" applyAlignment="1">
      <alignment horizontal="center" vertical="center" wrapText="1"/>
    </xf>
    <xf numFmtId="3" fontId="26" fillId="6" borderId="63" xfId="13" applyNumberFormat="1" applyFont="1" applyFill="1" applyBorder="1" applyAlignment="1">
      <alignment horizontal="center" vertical="center" wrapText="1"/>
    </xf>
    <xf numFmtId="4" fontId="13" fillId="0" borderId="20" xfId="7" applyNumberFormat="1" applyFont="1" applyBorder="1" applyAlignment="1">
      <alignment horizontal="center" vertical="center"/>
    </xf>
    <xf numFmtId="4" fontId="13" fillId="0" borderId="12" xfId="7" applyNumberFormat="1" applyFont="1" applyBorder="1" applyAlignment="1">
      <alignment horizontal="center" vertical="center"/>
    </xf>
    <xf numFmtId="3" fontId="105" fillId="0" borderId="11" xfId="7" applyNumberFormat="1" applyFont="1" applyBorder="1" applyAlignment="1">
      <alignment horizontal="right" vertical="center" wrapText="1" indent="2"/>
    </xf>
    <xf numFmtId="3" fontId="105" fillId="0" borderId="50" xfId="7" applyNumberFormat="1" applyFont="1" applyBorder="1" applyAlignment="1">
      <alignment horizontal="right" vertical="center" wrapText="1" indent="2"/>
    </xf>
    <xf numFmtId="3" fontId="105" fillId="0" borderId="14" xfId="7" applyNumberFormat="1" applyFont="1" applyBorder="1" applyAlignment="1">
      <alignment horizontal="right" vertical="center" wrapText="1" indent="2"/>
    </xf>
    <xf numFmtId="4" fontId="13" fillId="0" borderId="15" xfId="7" applyNumberFormat="1" applyFont="1" applyBorder="1" applyAlignment="1">
      <alignment horizontal="center" vertical="center"/>
    </xf>
    <xf numFmtId="3" fontId="105" fillId="0" borderId="19" xfId="7" applyNumberFormat="1" applyFont="1" applyBorder="1" applyAlignment="1">
      <alignment horizontal="right" vertical="center" wrapText="1" indent="2"/>
    </xf>
    <xf numFmtId="3" fontId="105" fillId="0" borderId="8" xfId="7" applyNumberFormat="1" applyFont="1" applyBorder="1" applyAlignment="1">
      <alignment horizontal="right" vertical="center" wrapText="1" indent="2"/>
    </xf>
    <xf numFmtId="4" fontId="13" fillId="0" borderId="9" xfId="7" applyNumberFormat="1" applyFont="1" applyBorder="1" applyAlignment="1">
      <alignment horizontal="center" vertical="center"/>
    </xf>
    <xf numFmtId="3" fontId="105" fillId="0" borderId="26" xfId="7" applyNumberFormat="1" applyFont="1" applyBorder="1" applyAlignment="1">
      <alignment horizontal="right" vertical="center" wrapText="1" indent="2"/>
    </xf>
    <xf numFmtId="4" fontId="13" fillId="0" borderId="27" xfId="7" applyNumberFormat="1" applyFont="1" applyBorder="1" applyAlignment="1">
      <alignment horizontal="center" vertical="center"/>
    </xf>
    <xf numFmtId="3" fontId="13" fillId="0" borderId="22" xfId="7" applyNumberFormat="1" applyFont="1" applyBorder="1" applyAlignment="1">
      <alignment horizontal="center" vertical="center"/>
    </xf>
    <xf numFmtId="3" fontId="13" fillId="0" borderId="26" xfId="7" applyNumberFormat="1" applyFont="1" applyBorder="1" applyAlignment="1">
      <alignment horizontal="center" vertical="center"/>
    </xf>
    <xf numFmtId="3" fontId="13" fillId="0" borderId="24" xfId="7" applyNumberFormat="1" applyFont="1" applyBorder="1" applyAlignment="1">
      <alignment horizontal="center" vertical="center"/>
    </xf>
    <xf numFmtId="0" fontId="128" fillId="0" borderId="21" xfId="7" applyFont="1" applyBorder="1" applyAlignment="1">
      <alignment horizontal="center" vertical="center" wrapText="1"/>
    </xf>
    <xf numFmtId="0" fontId="128" fillId="0" borderId="25" xfId="7" applyFont="1" applyBorder="1" applyAlignment="1">
      <alignment horizontal="center" vertical="center" wrapText="1"/>
    </xf>
    <xf numFmtId="0" fontId="128" fillId="0" borderId="23" xfId="7" applyFont="1" applyBorder="1" applyAlignment="1">
      <alignment horizontal="center" vertical="center" wrapText="1"/>
    </xf>
    <xf numFmtId="2" fontId="97" fillId="6" borderId="7" xfId="7" applyNumberFormat="1" applyFont="1" applyFill="1" applyBorder="1" applyAlignment="1">
      <alignment horizontal="center" vertical="center" textRotation="90" wrapText="1"/>
    </xf>
    <xf numFmtId="2" fontId="97" fillId="6" borderId="10" xfId="7" applyNumberFormat="1" applyFont="1" applyFill="1" applyBorder="1" applyAlignment="1">
      <alignment horizontal="center" vertical="center" textRotation="90" wrapText="1"/>
    </xf>
    <xf numFmtId="2" fontId="60" fillId="6" borderId="8" xfId="7" applyNumberFormat="1" applyFont="1" applyFill="1" applyBorder="1" applyAlignment="1">
      <alignment horizontal="center" vertical="center" wrapText="1"/>
    </xf>
    <xf numFmtId="2" fontId="60" fillId="6" borderId="11" xfId="7" applyNumberFormat="1" applyFont="1" applyFill="1" applyBorder="1" applyAlignment="1">
      <alignment horizontal="center" vertical="center" wrapText="1"/>
    </xf>
    <xf numFmtId="3" fontId="60" fillId="6" borderId="8" xfId="7" applyNumberFormat="1" applyFont="1" applyFill="1" applyBorder="1" applyAlignment="1">
      <alignment horizontal="center" vertical="center" wrapText="1"/>
    </xf>
    <xf numFmtId="3" fontId="60" fillId="6" borderId="11" xfId="7" applyNumberFormat="1" applyFont="1" applyFill="1" applyBorder="1" applyAlignment="1">
      <alignment horizontal="center" vertical="center" wrapText="1"/>
    </xf>
    <xf numFmtId="2" fontId="60" fillId="6" borderId="69" xfId="7" applyNumberFormat="1" applyFont="1" applyFill="1" applyBorder="1" applyAlignment="1">
      <alignment horizontal="center" vertical="center" wrapText="1"/>
    </xf>
    <xf numFmtId="2" fontId="60" fillId="6" borderId="35" xfId="7" applyNumberFormat="1" applyFont="1" applyFill="1" applyBorder="1" applyAlignment="1">
      <alignment horizontal="center" vertical="center" wrapText="1"/>
    </xf>
    <xf numFmtId="4" fontId="54" fillId="0" borderId="20" xfId="7" applyNumberFormat="1" applyFont="1" applyBorder="1" applyAlignment="1">
      <alignment horizontal="center" vertical="center" wrapText="1"/>
    </xf>
    <xf numFmtId="4" fontId="54" fillId="0" borderId="12" xfId="7" applyNumberFormat="1" applyFont="1" applyBorder="1" applyAlignment="1">
      <alignment horizontal="center" vertical="center" wrapText="1"/>
    </xf>
    <xf numFmtId="0" fontId="109" fillId="0" borderId="18" xfId="7" applyFont="1" applyBorder="1" applyAlignment="1">
      <alignment horizontal="center" vertical="center"/>
    </xf>
    <xf numFmtId="0" fontId="109" fillId="0" borderId="10" xfId="7" applyFont="1" applyBorder="1" applyAlignment="1">
      <alignment horizontal="center" vertical="center"/>
    </xf>
    <xf numFmtId="0" fontId="109" fillId="0" borderId="13" xfId="7" applyFont="1" applyBorder="1" applyAlignment="1">
      <alignment horizontal="center" vertical="center"/>
    </xf>
    <xf numFmtId="0" fontId="26" fillId="0" borderId="19" xfId="7" applyFont="1" applyBorder="1" applyAlignment="1">
      <alignment horizontal="center" vertical="center" wrapText="1"/>
    </xf>
    <xf numFmtId="3" fontId="105" fillId="0" borderId="24" xfId="7" applyNumberFormat="1" applyFont="1" applyBorder="1" applyAlignment="1">
      <alignment horizontal="right" vertical="center" wrapText="1" indent="2"/>
    </xf>
    <xf numFmtId="4" fontId="54" fillId="0" borderId="15" xfId="7" applyNumberFormat="1" applyFont="1" applyBorder="1" applyAlignment="1">
      <alignment horizontal="center" vertical="center" wrapText="1"/>
    </xf>
    <xf numFmtId="0" fontId="128" fillId="0" borderId="18" xfId="7" applyFont="1" applyBorder="1" applyAlignment="1">
      <alignment horizontal="center" vertical="center" wrapText="1"/>
    </xf>
    <xf numFmtId="0" fontId="128" fillId="0" borderId="10" xfId="7" applyFont="1" applyBorder="1" applyAlignment="1">
      <alignment horizontal="center" vertical="center" wrapText="1"/>
    </xf>
    <xf numFmtId="0" fontId="128" fillId="0" borderId="13" xfId="7" applyFont="1" applyBorder="1" applyAlignment="1">
      <alignment horizontal="center" vertical="center" wrapText="1"/>
    </xf>
    <xf numFmtId="3" fontId="13" fillId="0" borderId="19" xfId="7" applyNumberFormat="1" applyFont="1" applyBorder="1" applyAlignment="1">
      <alignment horizontal="center" vertical="center"/>
    </xf>
    <xf numFmtId="3" fontId="13" fillId="0" borderId="11" xfId="7" applyNumberFormat="1" applyFont="1" applyBorder="1" applyAlignment="1">
      <alignment horizontal="center" vertical="center"/>
    </xf>
    <xf numFmtId="3" fontId="13" fillId="0" borderId="14" xfId="7" applyNumberFormat="1" applyFont="1" applyBorder="1" applyAlignment="1">
      <alignment horizontal="center" vertical="center"/>
    </xf>
    <xf numFmtId="3" fontId="19" fillId="0" borderId="11" xfId="7" applyNumberFormat="1" applyFont="1" applyBorder="1" applyAlignment="1">
      <alignment horizontal="right" vertical="center" indent="2"/>
    </xf>
    <xf numFmtId="3" fontId="19" fillId="0" borderId="8" xfId="7" applyNumberFormat="1" applyFont="1" applyBorder="1" applyAlignment="1">
      <alignment horizontal="right" vertical="center" indent="2"/>
    </xf>
    <xf numFmtId="3" fontId="19" fillId="0" borderId="14" xfId="7" applyNumberFormat="1" applyFont="1" applyBorder="1" applyAlignment="1">
      <alignment horizontal="right" vertical="center" indent="2"/>
    </xf>
    <xf numFmtId="4" fontId="13" fillId="0" borderId="6" xfId="7" applyNumberFormat="1" applyFont="1" applyBorder="1" applyAlignment="1">
      <alignment horizontal="center" vertical="center"/>
    </xf>
    <xf numFmtId="0" fontId="128" fillId="0" borderId="7" xfId="7" applyFont="1" applyBorder="1" applyAlignment="1">
      <alignment horizontal="center" vertical="center" wrapText="1"/>
    </xf>
    <xf numFmtId="4" fontId="13" fillId="0" borderId="51" xfId="7" applyNumberFormat="1" applyFont="1" applyBorder="1" applyAlignment="1">
      <alignment horizontal="center" vertical="center"/>
    </xf>
    <xf numFmtId="4" fontId="54" fillId="0" borderId="51" xfId="7" applyNumberFormat="1" applyFont="1" applyBorder="1" applyAlignment="1">
      <alignment horizontal="center" vertical="center" wrapText="1"/>
    </xf>
    <xf numFmtId="3" fontId="19" fillId="0" borderId="50" xfId="7" applyNumberFormat="1" applyFont="1" applyBorder="1" applyAlignment="1">
      <alignment horizontal="right" vertical="center" indent="2"/>
    </xf>
    <xf numFmtId="3" fontId="19" fillId="0" borderId="19" xfId="7" applyNumberFormat="1" applyFont="1" applyBorder="1" applyAlignment="1">
      <alignment horizontal="right" vertical="center" indent="2"/>
    </xf>
    <xf numFmtId="4" fontId="54" fillId="0" borderId="6" xfId="7" applyNumberFormat="1" applyFont="1" applyBorder="1" applyAlignment="1">
      <alignment horizontal="center" vertical="center" wrapText="1"/>
    </xf>
    <xf numFmtId="2" fontId="109" fillId="6" borderId="7" xfId="7" applyNumberFormat="1" applyFont="1" applyFill="1" applyBorder="1" applyAlignment="1">
      <alignment horizontal="center" vertical="center" textRotation="90" wrapText="1"/>
    </xf>
    <xf numFmtId="2" fontId="109" fillId="6" borderId="13" xfId="7" applyNumberFormat="1" applyFont="1" applyFill="1" applyBorder="1" applyAlignment="1">
      <alignment horizontal="center" vertical="center" textRotation="90" wrapText="1"/>
    </xf>
    <xf numFmtId="2" fontId="60" fillId="6" borderId="14" xfId="7" applyNumberFormat="1" applyFont="1" applyFill="1" applyBorder="1" applyAlignment="1">
      <alignment horizontal="center" vertical="center" wrapText="1"/>
    </xf>
    <xf numFmtId="3" fontId="60" fillId="6" borderId="14" xfId="7" applyNumberFormat="1" applyFont="1" applyFill="1" applyBorder="1" applyAlignment="1">
      <alignment horizontal="center" vertical="center" wrapText="1"/>
    </xf>
    <xf numFmtId="2" fontId="97" fillId="6" borderId="13" xfId="7" applyNumberFormat="1" applyFont="1" applyFill="1" applyBorder="1" applyAlignment="1">
      <alignment horizontal="center" vertical="center" textRotation="90" wrapText="1"/>
    </xf>
    <xf numFmtId="4" fontId="13" fillId="0" borderId="3" xfId="7" applyNumberFormat="1" applyFont="1" applyBorder="1" applyAlignment="1">
      <alignment horizontal="center" vertical="center"/>
    </xf>
    <xf numFmtId="3" fontId="105" fillId="0" borderId="22" xfId="7" applyNumberFormat="1" applyFont="1" applyBorder="1" applyAlignment="1">
      <alignment horizontal="right" vertical="center" wrapText="1" indent="2"/>
    </xf>
    <xf numFmtId="2" fontId="94" fillId="6" borderId="8" xfId="7" applyNumberFormat="1" applyFont="1" applyFill="1" applyBorder="1" applyAlignment="1">
      <alignment horizontal="center" vertical="center" wrapText="1"/>
    </xf>
    <xf numFmtId="2" fontId="94" fillId="6" borderId="14" xfId="7" applyNumberFormat="1" applyFont="1" applyFill="1" applyBorder="1" applyAlignment="1">
      <alignment horizontal="center" vertical="center" wrapText="1"/>
    </xf>
    <xf numFmtId="3" fontId="94" fillId="6" borderId="8" xfId="7" applyNumberFormat="1" applyFont="1" applyFill="1" applyBorder="1" applyAlignment="1">
      <alignment horizontal="center" vertical="center" wrapText="1"/>
    </xf>
    <xf numFmtId="3" fontId="94" fillId="6" borderId="14" xfId="7" applyNumberFormat="1" applyFont="1" applyFill="1" applyBorder="1" applyAlignment="1">
      <alignment horizontal="center" vertical="center" wrapText="1"/>
    </xf>
    <xf numFmtId="2" fontId="94" fillId="6" borderId="69" xfId="7" applyNumberFormat="1" applyFont="1" applyFill="1" applyBorder="1" applyAlignment="1">
      <alignment horizontal="center" vertical="center" wrapText="1"/>
    </xf>
    <xf numFmtId="2" fontId="94" fillId="6" borderId="35" xfId="7" applyNumberFormat="1" applyFont="1" applyFill="1" applyBorder="1" applyAlignment="1">
      <alignment horizontal="center" vertical="center" wrapText="1"/>
    </xf>
    <xf numFmtId="3" fontId="105" fillId="5" borderId="11" xfId="7" applyNumberFormat="1" applyFont="1" applyFill="1" applyBorder="1" applyAlignment="1">
      <alignment horizontal="right" vertical="center" wrapText="1" indent="2"/>
    </xf>
    <xf numFmtId="0" fontId="128" fillId="0" borderId="56" xfId="7" applyFont="1" applyBorder="1" applyAlignment="1">
      <alignment horizontal="center" vertical="center" wrapText="1"/>
    </xf>
    <xf numFmtId="3" fontId="13" fillId="0" borderId="72" xfId="7" applyNumberFormat="1" applyFont="1" applyBorder="1" applyAlignment="1">
      <alignment horizontal="center" vertical="center"/>
    </xf>
    <xf numFmtId="3" fontId="105" fillId="0" borderId="82" xfId="7" applyNumberFormat="1" applyFont="1" applyBorder="1" applyAlignment="1">
      <alignment horizontal="right" vertical="center" wrapText="1" indent="2"/>
    </xf>
    <xf numFmtId="3" fontId="105" fillId="0" borderId="38" xfId="7" applyNumberFormat="1" applyFont="1" applyBorder="1" applyAlignment="1">
      <alignment horizontal="right" vertical="center" wrapText="1" indent="2"/>
    </xf>
    <xf numFmtId="3" fontId="60" fillId="0" borderId="0" xfId="13" applyNumberFormat="1" applyFont="1" applyAlignment="1">
      <alignment horizontal="left" wrapText="1"/>
    </xf>
    <xf numFmtId="0" fontId="60" fillId="0" borderId="0" xfId="7" applyFont="1" applyAlignment="1">
      <alignment horizontal="left" vertical="top" wrapText="1"/>
    </xf>
    <xf numFmtId="0" fontId="29" fillId="6" borderId="4" xfId="7" applyFont="1" applyFill="1" applyBorder="1" applyAlignment="1">
      <alignment horizontal="center" vertical="center" wrapText="1"/>
    </xf>
    <xf numFmtId="0" fontId="0" fillId="0" borderId="0" xfId="0" applyAlignment="1">
      <alignment horizontal="left" wrapText="1"/>
    </xf>
    <xf numFmtId="3" fontId="31" fillId="8" borderId="7" xfId="13" applyNumberFormat="1" applyFont="1" applyFill="1" applyBorder="1" applyAlignment="1">
      <alignment horizontal="center" vertical="center" wrapText="1"/>
    </xf>
    <xf numFmtId="3" fontId="31" fillId="8" borderId="13" xfId="13" applyNumberFormat="1" applyFont="1" applyFill="1" applyBorder="1" applyAlignment="1">
      <alignment horizontal="center" vertical="center" wrapText="1"/>
    </xf>
    <xf numFmtId="0" fontId="114" fillId="0" borderId="0" xfId="0" applyFont="1" applyAlignment="1">
      <alignment horizontal="left" vertical="top" wrapText="1"/>
    </xf>
    <xf numFmtId="0" fontId="0" fillId="0" borderId="0" xfId="0" applyAlignment="1">
      <alignment horizontal="center"/>
    </xf>
    <xf numFmtId="0" fontId="61" fillId="6" borderId="0" xfId="0" applyFont="1" applyFill="1" applyAlignment="1">
      <alignment horizontal="right" vertical="center" wrapText="1"/>
    </xf>
    <xf numFmtId="0" fontId="26" fillId="5" borderId="0" xfId="31" applyFont="1" applyFill="1" applyAlignment="1">
      <alignment horizontal="left" vertical="top" wrapText="1"/>
    </xf>
    <xf numFmtId="0" fontId="60" fillId="0" borderId="0" xfId="22" applyFont="1" applyAlignment="1">
      <alignment horizontal="left" vertical="center" wrapText="1"/>
    </xf>
    <xf numFmtId="0" fontId="61" fillId="0" borderId="48" xfId="22" applyFont="1" applyBorder="1" applyAlignment="1">
      <alignment horizontal="left" vertical="top" wrapText="1"/>
    </xf>
    <xf numFmtId="0" fontId="31" fillId="0" borderId="74" xfId="22" applyFont="1" applyBorder="1" applyAlignment="1">
      <alignment horizontal="left" vertical="center" wrapText="1"/>
    </xf>
    <xf numFmtId="0" fontId="31" fillId="0" borderId="75" xfId="22" applyFont="1" applyBorder="1" applyAlignment="1">
      <alignment horizontal="left" vertical="center" wrapText="1"/>
    </xf>
    <xf numFmtId="0" fontId="31" fillId="0" borderId="76" xfId="22" applyFont="1" applyBorder="1" applyAlignment="1">
      <alignment horizontal="left" vertical="center" wrapText="1"/>
    </xf>
    <xf numFmtId="0" fontId="60" fillId="9" borderId="0" xfId="13" applyFont="1" applyFill="1" applyAlignment="1">
      <alignment horizontal="left" vertical="center"/>
    </xf>
    <xf numFmtId="0" fontId="31" fillId="6" borderId="55" xfId="22" applyFont="1" applyFill="1" applyBorder="1" applyAlignment="1">
      <alignment horizontal="center" vertical="center"/>
    </xf>
    <xf numFmtId="0" fontId="31" fillId="6" borderId="33" xfId="22" applyFont="1" applyFill="1" applyBorder="1" applyAlignment="1">
      <alignment horizontal="center" vertical="center"/>
    </xf>
    <xf numFmtId="0" fontId="31" fillId="6" borderId="1" xfId="22" applyFont="1" applyFill="1" applyBorder="1" applyAlignment="1">
      <alignment horizontal="center" vertical="center" wrapText="1"/>
    </xf>
    <xf numFmtId="0" fontId="31" fillId="6" borderId="63" xfId="22" applyFont="1" applyFill="1" applyBorder="1" applyAlignment="1">
      <alignment horizontal="center" vertical="center" wrapText="1"/>
    </xf>
    <xf numFmtId="0" fontId="31" fillId="6" borderId="4" xfId="22" applyFont="1" applyFill="1" applyBorder="1" applyAlignment="1">
      <alignment horizontal="center" vertical="center" wrapText="1"/>
    </xf>
    <xf numFmtId="0" fontId="31" fillId="6" borderId="71" xfId="22" applyFont="1" applyFill="1" applyBorder="1" applyAlignment="1">
      <alignment horizontal="center" vertical="center" wrapText="1"/>
    </xf>
    <xf numFmtId="0" fontId="15" fillId="6" borderId="74" xfId="22" applyFont="1" applyFill="1" applyBorder="1" applyAlignment="1">
      <alignment horizontal="left" vertical="center" wrapText="1"/>
    </xf>
    <xf numFmtId="0" fontId="15" fillId="6" borderId="75" xfId="22" applyFont="1" applyFill="1" applyBorder="1" applyAlignment="1">
      <alignment horizontal="left" vertical="center" wrapText="1"/>
    </xf>
    <xf numFmtId="0" fontId="13" fillId="5" borderId="0" xfId="0" applyFont="1" applyFill="1" applyAlignment="1">
      <alignment horizontal="left" vertical="justify" wrapText="1"/>
    </xf>
    <xf numFmtId="0" fontId="31" fillId="0" borderId="21" xfId="22" applyFont="1" applyBorder="1" applyAlignment="1">
      <alignment horizontal="left" vertical="center" wrapText="1"/>
    </xf>
    <xf numFmtId="0" fontId="31" fillId="0" borderId="23" xfId="22" applyFont="1" applyBorder="1" applyAlignment="1">
      <alignment horizontal="left" vertical="center" wrapText="1"/>
    </xf>
    <xf numFmtId="0" fontId="21" fillId="5" borderId="0" xfId="0" applyFont="1" applyFill="1" applyAlignment="1">
      <alignment horizontal="left" vertical="justify" wrapText="1"/>
    </xf>
    <xf numFmtId="0" fontId="13" fillId="5" borderId="0" xfId="0" applyFont="1" applyFill="1" applyAlignment="1">
      <alignment horizontal="left" vertical="justify"/>
    </xf>
    <xf numFmtId="0" fontId="21" fillId="5" borderId="0" xfId="0" applyFont="1" applyFill="1" applyAlignment="1">
      <alignment horizontal="left" vertical="justify"/>
    </xf>
    <xf numFmtId="0" fontId="21" fillId="0" borderId="0" xfId="22" applyFont="1" applyAlignment="1">
      <alignment horizontal="left" vertical="justify" wrapText="1"/>
    </xf>
    <xf numFmtId="0" fontId="13" fillId="0" borderId="0" xfId="22" applyFont="1" applyAlignment="1">
      <alignment horizontal="left" vertical="justify" wrapText="1"/>
    </xf>
    <xf numFmtId="0" fontId="60" fillId="9" borderId="11" xfId="31" applyFont="1" applyFill="1" applyBorder="1" applyAlignment="1">
      <alignment horizontal="center" vertical="center" wrapText="1"/>
    </xf>
    <xf numFmtId="0" fontId="118" fillId="9" borderId="0" xfId="0" applyFont="1" applyFill="1" applyAlignment="1">
      <alignment horizontal="center" vertical="center" wrapText="1"/>
    </xf>
    <xf numFmtId="0" fontId="116" fillId="5" borderId="61" xfId="31" applyFont="1" applyFill="1" applyBorder="1" applyAlignment="1">
      <alignment horizontal="left" vertical="top" wrapText="1"/>
    </xf>
    <xf numFmtId="0" fontId="116" fillId="9" borderId="0" xfId="13" applyFont="1" applyFill="1" applyAlignment="1">
      <alignment horizontal="left" vertical="center" wrapText="1"/>
    </xf>
    <xf numFmtId="0" fontId="125" fillId="6" borderId="0" xfId="0" applyFont="1" applyFill="1" applyAlignment="1">
      <alignment horizontal="right" vertical="center" wrapText="1"/>
    </xf>
    <xf numFmtId="0" fontId="63" fillId="0" borderId="0" xfId="0" quotePrefix="1" applyFont="1" applyAlignment="1">
      <alignment horizontal="left" vertical="top" wrapText="1"/>
    </xf>
    <xf numFmtId="0" fontId="25" fillId="0" borderId="0" xfId="0" quotePrefix="1" applyFont="1" applyAlignment="1">
      <alignment horizontal="left" vertical="top" wrapText="1"/>
    </xf>
    <xf numFmtId="0" fontId="60" fillId="0" borderId="0" xfId="0" applyFont="1" applyAlignment="1">
      <alignment horizontal="left" vertical="center" wrapText="1"/>
    </xf>
    <xf numFmtId="0" fontId="27" fillId="6" borderId="30" xfId="0" applyFont="1" applyFill="1" applyBorder="1" applyAlignment="1">
      <alignment horizontal="center" vertical="center" textRotation="90" wrapText="1"/>
    </xf>
    <xf numFmtId="0" fontId="26" fillId="6" borderId="31" xfId="0" quotePrefix="1" applyFont="1" applyFill="1" applyBorder="1" applyAlignment="1">
      <alignment horizontal="center" vertical="center" textRotation="90" wrapText="1"/>
    </xf>
    <xf numFmtId="2" fontId="31" fillId="6" borderId="35" xfId="0" applyNumberFormat="1" applyFont="1" applyFill="1" applyBorder="1" applyAlignment="1">
      <alignment horizontal="center" vertical="center" wrapText="1"/>
    </xf>
    <xf numFmtId="2" fontId="31" fillId="6" borderId="39" xfId="0" quotePrefix="1" applyNumberFormat="1" applyFont="1" applyFill="1" applyBorder="1" applyAlignment="1">
      <alignment horizontal="center" vertical="center" wrapText="1"/>
    </xf>
    <xf numFmtId="0" fontId="26" fillId="6" borderId="54" xfId="0" applyFont="1" applyFill="1" applyBorder="1" applyAlignment="1">
      <alignment horizontal="left" vertical="center" wrapText="1"/>
    </xf>
    <xf numFmtId="0" fontId="26" fillId="6" borderId="29" xfId="0" quotePrefix="1" applyFont="1" applyFill="1" applyBorder="1" applyAlignment="1">
      <alignment horizontal="left" vertical="center" wrapText="1"/>
    </xf>
    <xf numFmtId="0" fontId="15" fillId="6" borderId="1" xfId="0" applyFont="1" applyFill="1" applyBorder="1" applyAlignment="1">
      <alignment horizontal="center" vertical="center" wrapText="1"/>
    </xf>
    <xf numFmtId="0" fontId="15" fillId="6" borderId="63" xfId="0" applyFont="1" applyFill="1" applyBorder="1" applyAlignment="1">
      <alignment horizontal="center" vertical="center" wrapText="1"/>
    </xf>
    <xf numFmtId="0" fontId="34" fillId="6" borderId="0" xfId="13" applyFont="1" applyFill="1" applyAlignment="1">
      <alignment horizontal="left" vertical="center"/>
    </xf>
    <xf numFmtId="0" fontId="60" fillId="0" borderId="0" xfId="11" applyFont="1" applyAlignment="1">
      <alignment horizontal="left" vertical="center" wrapText="1"/>
    </xf>
    <xf numFmtId="0" fontId="60" fillId="6" borderId="0" xfId="11" applyFont="1" applyFill="1" applyAlignment="1">
      <alignment horizontal="left" vertical="center" textRotation="91" wrapText="1"/>
    </xf>
    <xf numFmtId="0" fontId="61" fillId="6" borderId="0" xfId="11" applyFont="1" applyFill="1" applyAlignment="1">
      <alignment horizontal="center" vertical="center" textRotation="91" wrapText="1"/>
    </xf>
    <xf numFmtId="0" fontId="31" fillId="0" borderId="0" xfId="11" applyFont="1" applyAlignment="1">
      <alignment horizontal="right" vertical="center" wrapText="1"/>
    </xf>
    <xf numFmtId="2" fontId="15" fillId="6" borderId="64" xfId="11" applyNumberFormat="1" applyFont="1" applyFill="1" applyBorder="1" applyAlignment="1">
      <alignment horizontal="center" vertical="center" wrapText="1"/>
    </xf>
    <xf numFmtId="2" fontId="15" fillId="6" borderId="47" xfId="11" applyNumberFormat="1" applyFont="1" applyFill="1" applyBorder="1" applyAlignment="1">
      <alignment horizontal="center" vertical="center" wrapText="1"/>
    </xf>
    <xf numFmtId="2" fontId="15" fillId="6" borderId="33" xfId="11" applyNumberFormat="1" applyFont="1" applyFill="1" applyBorder="1" applyAlignment="1">
      <alignment horizontal="center" vertical="center" wrapText="1"/>
    </xf>
    <xf numFmtId="0" fontId="15" fillId="6" borderId="16" xfId="11" applyFont="1" applyFill="1" applyBorder="1" applyAlignment="1">
      <alignment horizontal="center" vertical="center" wrapText="1"/>
    </xf>
    <xf numFmtId="0" fontId="15" fillId="6" borderId="17" xfId="11" applyFont="1" applyFill="1" applyBorder="1" applyAlignment="1">
      <alignment horizontal="center" vertical="center" wrapText="1"/>
    </xf>
    <xf numFmtId="0" fontId="13" fillId="0" borderId="0" xfId="11" applyFont="1" applyAlignment="1">
      <alignment horizontal="left" vertical="center" wrapText="1"/>
    </xf>
    <xf numFmtId="0" fontId="56" fillId="0" borderId="0" xfId="11" applyFont="1" applyAlignment="1">
      <alignment horizontal="left" vertical="center" wrapText="1"/>
    </xf>
    <xf numFmtId="0" fontId="61" fillId="6" borderId="0" xfId="11" applyFont="1" applyFill="1" applyAlignment="1">
      <alignment horizontal="right" vertical="center" textRotation="91" wrapText="1"/>
    </xf>
    <xf numFmtId="0" fontId="60" fillId="0" borderId="0" xfId="9" applyFont="1" applyAlignment="1">
      <alignment horizontal="left" vertical="top" wrapText="1"/>
    </xf>
    <xf numFmtId="0" fontId="31" fillId="6" borderId="7" xfId="9" applyFont="1" applyFill="1" applyBorder="1" applyAlignment="1">
      <alignment horizontal="center" vertical="center" wrapText="1"/>
    </xf>
    <xf numFmtId="0" fontId="31" fillId="6" borderId="10" xfId="9" applyFont="1" applyFill="1" applyBorder="1" applyAlignment="1">
      <alignment horizontal="center" vertical="center" wrapText="1"/>
    </xf>
    <xf numFmtId="0" fontId="31" fillId="6" borderId="8" xfId="10" applyFont="1" applyFill="1" applyBorder="1" applyAlignment="1">
      <alignment horizontal="center" vertical="center" wrapText="1"/>
    </xf>
    <xf numFmtId="0" fontId="31" fillId="6" borderId="9" xfId="10" applyFont="1" applyFill="1" applyBorder="1" applyAlignment="1">
      <alignment horizontal="center" vertical="center" wrapText="1"/>
    </xf>
    <xf numFmtId="2" fontId="31" fillId="6" borderId="7" xfId="11" applyNumberFormat="1" applyFont="1" applyFill="1" applyBorder="1" applyAlignment="1">
      <alignment horizontal="center" vertical="center" wrapText="1"/>
    </xf>
    <xf numFmtId="2" fontId="31" fillId="6" borderId="8" xfId="11" applyNumberFormat="1" applyFont="1" applyFill="1" applyBorder="1" applyAlignment="1">
      <alignment horizontal="center" vertical="center" wrapText="1"/>
    </xf>
    <xf numFmtId="2" fontId="31" fillId="6" borderId="9" xfId="11" applyNumberFormat="1" applyFont="1" applyFill="1" applyBorder="1" applyAlignment="1">
      <alignment horizontal="center" vertical="center" wrapText="1"/>
    </xf>
    <xf numFmtId="0" fontId="15" fillId="0" borderId="0" xfId="9" applyFont="1" applyAlignment="1">
      <alignment horizontal="center" vertical="center" wrapText="1"/>
    </xf>
    <xf numFmtId="0" fontId="125" fillId="6" borderId="64" xfId="7" applyFont="1" applyFill="1" applyBorder="1" applyAlignment="1">
      <alignment horizontal="right" vertical="center" wrapText="1"/>
    </xf>
    <xf numFmtId="0" fontId="125" fillId="6" borderId="33" xfId="7" applyFont="1" applyFill="1" applyBorder="1" applyAlignment="1">
      <alignment horizontal="right" vertical="center" wrapText="1"/>
    </xf>
    <xf numFmtId="0" fontId="19" fillId="0" borderId="0" xfId="1" applyFont="1" applyAlignment="1">
      <alignment horizontal="justify" vertical="top" wrapText="1"/>
    </xf>
    <xf numFmtId="0" fontId="34" fillId="6" borderId="55" xfId="1" applyFont="1" applyFill="1" applyBorder="1" applyAlignment="1">
      <alignment horizontal="left" vertical="center" wrapText="1"/>
    </xf>
    <xf numFmtId="0" fontId="34" fillId="6" borderId="64" xfId="1" applyFont="1" applyFill="1" applyBorder="1" applyAlignment="1">
      <alignment horizontal="left" vertical="center" wrapText="1"/>
    </xf>
    <xf numFmtId="0" fontId="34" fillId="6" borderId="33" xfId="1" applyFont="1" applyFill="1" applyBorder="1" applyAlignment="1">
      <alignment horizontal="left" vertical="center" wrapText="1"/>
    </xf>
    <xf numFmtId="0" fontId="116" fillId="0" borderId="0" xfId="1" applyFont="1" applyAlignment="1">
      <alignment horizontal="left" vertical="center" wrapText="1"/>
    </xf>
    <xf numFmtId="0" fontId="19" fillId="0" borderId="57" xfId="11" applyFont="1" applyBorder="1" applyAlignment="1">
      <alignment horizontal="center" vertical="center"/>
    </xf>
    <xf numFmtId="0" fontId="19" fillId="0" borderId="38" xfId="11" applyFont="1" applyBorder="1" applyAlignment="1">
      <alignment horizontal="center" vertical="center"/>
    </xf>
    <xf numFmtId="0" fontId="125" fillId="6" borderId="0" xfId="7" applyFont="1" applyFill="1" applyAlignment="1">
      <alignment horizontal="right" vertical="center" wrapText="1"/>
    </xf>
    <xf numFmtId="0" fontId="120" fillId="6" borderId="52" xfId="11" applyFont="1" applyFill="1" applyBorder="1" applyAlignment="1">
      <alignment horizontal="center" vertical="center" wrapText="1"/>
    </xf>
    <xf numFmtId="0" fontId="120" fillId="6" borderId="36" xfId="11" applyFont="1" applyFill="1" applyBorder="1" applyAlignment="1">
      <alignment horizontal="center" vertical="center" wrapText="1"/>
    </xf>
    <xf numFmtId="0" fontId="16" fillId="0" borderId="57" xfId="11" applyFont="1" applyBorder="1" applyAlignment="1">
      <alignment horizontal="center" vertical="center"/>
    </xf>
    <xf numFmtId="0" fontId="16" fillId="0" borderId="38" xfId="11" applyFont="1" applyBorder="1" applyAlignment="1">
      <alignment horizontal="center" vertical="center"/>
    </xf>
    <xf numFmtId="0" fontId="133" fillId="4" borderId="0" xfId="11" applyFont="1" applyFill="1" applyAlignment="1">
      <alignment horizontal="left" wrapText="1"/>
    </xf>
    <xf numFmtId="0" fontId="120" fillId="6" borderId="47" xfId="11" applyFont="1" applyFill="1" applyBorder="1" applyAlignment="1">
      <alignment horizontal="center" vertical="center" wrapText="1"/>
    </xf>
    <xf numFmtId="0" fontId="120" fillId="6" borderId="47" xfId="11" quotePrefix="1" applyFont="1" applyFill="1" applyBorder="1" applyAlignment="1">
      <alignment horizontal="center" vertical="center" wrapText="1"/>
    </xf>
    <xf numFmtId="0" fontId="120" fillId="6" borderId="63" xfId="11" quotePrefix="1" applyFont="1" applyFill="1" applyBorder="1" applyAlignment="1">
      <alignment horizontal="center" vertical="center" wrapText="1"/>
    </xf>
    <xf numFmtId="0" fontId="16" fillId="0" borderId="0" xfId="11" applyFont="1" applyAlignment="1">
      <alignment horizontal="center" vertical="center"/>
    </xf>
    <xf numFmtId="0" fontId="136" fillId="0" borderId="43" xfId="11" applyFont="1" applyBorder="1" applyAlignment="1">
      <alignment horizontal="center" vertical="center"/>
    </xf>
    <xf numFmtId="0" fontId="136" fillId="0" borderId="0" xfId="11" applyFont="1" applyAlignment="1">
      <alignment horizontal="center" vertical="center"/>
    </xf>
    <xf numFmtId="0" fontId="97" fillId="0" borderId="0" xfId="11" applyFont="1" applyAlignment="1">
      <alignment horizontal="center" vertical="center"/>
    </xf>
    <xf numFmtId="2" fontId="16" fillId="0" borderId="0" xfId="11" applyNumberFormat="1" applyFont="1" applyAlignment="1">
      <alignment horizontal="center" vertical="center"/>
    </xf>
    <xf numFmtId="2" fontId="16" fillId="0" borderId="43" xfId="11" applyNumberFormat="1" applyFont="1" applyBorder="1" applyAlignment="1">
      <alignment horizontal="center" vertical="center"/>
    </xf>
    <xf numFmtId="0" fontId="19" fillId="0" borderId="0" xfId="11" applyFont="1" applyAlignment="1">
      <alignment horizontal="left" vertical="top" wrapText="1"/>
    </xf>
    <xf numFmtId="0" fontId="19" fillId="0" borderId="0" xfId="11" applyFont="1" applyAlignment="1">
      <alignment horizontal="left" vertical="top"/>
    </xf>
    <xf numFmtId="0" fontId="19" fillId="0" borderId="53" xfId="11" applyFont="1" applyBorder="1" applyAlignment="1">
      <alignment horizontal="center" vertical="center"/>
    </xf>
    <xf numFmtId="0" fontId="19" fillId="0" borderId="40" xfId="11" applyFont="1" applyBorder="1" applyAlignment="1">
      <alignment horizontal="center" vertical="center"/>
    </xf>
    <xf numFmtId="0" fontId="19" fillId="0" borderId="84" xfId="11" applyFont="1" applyBorder="1" applyAlignment="1">
      <alignment horizontal="center" vertical="center"/>
    </xf>
    <xf numFmtId="0" fontId="19" fillId="0" borderId="82" xfId="11" applyFont="1" applyBorder="1" applyAlignment="1">
      <alignment horizontal="center" vertical="center"/>
    </xf>
    <xf numFmtId="0" fontId="19" fillId="0" borderId="0" xfId="11" applyFont="1" applyAlignment="1">
      <alignment horizontal="justify" vertical="justify" wrapText="1"/>
    </xf>
    <xf numFmtId="0" fontId="119" fillId="0" borderId="0" xfId="11" applyFont="1" applyAlignment="1">
      <alignment horizontal="justify" vertical="justify" wrapText="1"/>
    </xf>
    <xf numFmtId="0" fontId="19" fillId="0" borderId="10" xfId="11" applyFont="1" applyBorder="1" applyAlignment="1">
      <alignment horizontal="center" vertical="center"/>
    </xf>
    <xf numFmtId="0" fontId="19" fillId="0" borderId="11" xfId="11" applyFont="1" applyBorder="1" applyAlignment="1">
      <alignment horizontal="center" vertical="center"/>
    </xf>
  </cellXfs>
  <cellStyles count="36">
    <cellStyle name=" 1" xfId="1"/>
    <cellStyle name="Hyperlink" xfId="16"/>
    <cellStyle name="Normal" xfId="0" builtinId="0"/>
    <cellStyle name="Normal 10" xfId="20"/>
    <cellStyle name="Normal 11" xfId="21"/>
    <cellStyle name="Normal 12" xfId="23"/>
    <cellStyle name="Normal 13" xfId="29"/>
    <cellStyle name="Normal 14" xfId="31"/>
    <cellStyle name="Normal 15" xfId="33"/>
    <cellStyle name="Normal 16" xfId="35"/>
    <cellStyle name="Normal 2" xfId="2"/>
    <cellStyle name="Normal 3" xfId="3"/>
    <cellStyle name="Normal 3 2" xfId="30"/>
    <cellStyle name="Normal 4" xfId="4"/>
    <cellStyle name="Normal 4 2 2" xfId="5"/>
    <cellStyle name="Normal 5" xfId="6"/>
    <cellStyle name="Normal 6" xfId="7"/>
    <cellStyle name="Normal 7" xfId="8"/>
    <cellStyle name="Normal 8" xfId="18"/>
    <cellStyle name="Normal 9" xfId="19"/>
    <cellStyle name="Normal 9 2" xfId="25"/>
    <cellStyle name="Normal 9 3" xfId="27"/>
    <cellStyle name="Normal_ASGARİ ÜCRET TESPİTİ" xfId="9"/>
    <cellStyle name="Normal_INTERNET-ÇGM" xfId="10"/>
    <cellStyle name="Normal_Kamu Görevlileri Sendikalaşma" xfId="22"/>
    <cellStyle name="Normal_KİTAP-BÖLÜM-3.11-ASGARİÜCRET" xfId="11"/>
    <cellStyle name="Normal_Sayfa1" xfId="12"/>
    <cellStyle name="Normal_Sayfa1 2" xfId="26"/>
    <cellStyle name="Normal_TİS" xfId="13"/>
    <cellStyle name="Normal_YENİ-SON 2" xfId="34"/>
    <cellStyle name="Virgül" xfId="14" builtinId="3"/>
    <cellStyle name="Virgül [0]_24-18-asgari ücret.XLS Grafik 1" xfId="15"/>
    <cellStyle name="Virgül 2" xfId="17"/>
    <cellStyle name="Virgül 3" xfId="24"/>
    <cellStyle name="Virgül 4" xfId="28"/>
    <cellStyle name="Virgül 5" xfId="32"/>
  </cellStyles>
  <dxfs count="0"/>
  <tableStyles count="0" defaultTableStyle="TableStyleMedium9" defaultPivotStyle="PivotStyleLight16"/>
  <colors>
    <mruColors>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tr-T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48875502849868"/>
          <c:y val="9.8863566582479093E-2"/>
          <c:w val="0.86002872735009939"/>
          <c:h val="0.78626450517214763"/>
        </c:manualLayout>
      </c:layout>
      <c:lineChart>
        <c:grouping val="standard"/>
        <c:varyColors val="0"/>
        <c:ser>
          <c:idx val="0"/>
          <c:order val="0"/>
          <c:spPr>
            <a:ln w="9525" cap="rnd">
              <a:solidFill>
                <a:schemeClr val="accent1"/>
              </a:solidFill>
              <a:round/>
            </a:ln>
            <a:effectLst>
              <a:glow rad="50800">
                <a:schemeClr val="accent1">
                  <a:alpha val="40000"/>
                </a:schemeClr>
              </a:glow>
              <a:outerShdw blurRad="40000" dist="23000" dir="5400000" rotWithShape="0">
                <a:schemeClr val="tx2">
                  <a:alpha val="35000"/>
                </a:schemeClr>
              </a:outerShdw>
            </a:effectLst>
          </c:spPr>
          <c:marker>
            <c:symbol val="circle"/>
            <c:size val="10"/>
            <c:spPr>
              <a:solidFill>
                <a:schemeClr val="accent1">
                  <a:lumMod val="75000"/>
                </a:schemeClr>
              </a:solidFill>
              <a:ln w="15875" cap="rnd">
                <a:solidFill>
                  <a:schemeClr val="accent1"/>
                </a:solidFill>
                <a:round/>
              </a:ln>
              <a:effectLst>
                <a:glow rad="50800">
                  <a:schemeClr val="accent1">
                    <a:alpha val="40000"/>
                  </a:schemeClr>
                </a:glow>
                <a:outerShdw blurRad="40000" dist="23000" dir="5400000" rotWithShape="0">
                  <a:schemeClr val="tx2">
                    <a:alpha val="35000"/>
                  </a:schemeClr>
                </a:outerShdw>
              </a:effectLst>
            </c:spPr>
          </c:marker>
          <c:dLbls>
            <c:dLbl>
              <c:idx val="8"/>
              <c:layout>
                <c:manualLayout>
                  <c:x val="5.5460182047657666E-3"/>
                  <c:y val="-1.1310850294656564E-4"/>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2E7-4CEE-9F9E-543D20938B0F}"/>
                </c:ext>
              </c:extLst>
            </c:dLbl>
            <c:dLbl>
              <c:idx val="9"/>
              <c:layout>
                <c:manualLayout>
                  <c:x val="-0.10598309172440781"/>
                  <c:y val="2.46164512454810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2E7-4CEE-9F9E-543D20938B0F}"/>
                </c:ext>
              </c:extLst>
            </c:dLbl>
            <c:dLbl>
              <c:idx val="10"/>
              <c:layout>
                <c:manualLayout>
                  <c:x val="-9.4578055290206631E-2"/>
                  <c:y val="-2.919090774030604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CDD-4AE6-89AA-762E2C6AEA80}"/>
                </c:ext>
              </c:extLst>
            </c:dLbl>
            <c:dLbl>
              <c:idx val="11"/>
              <c:layout>
                <c:manualLayout>
                  <c:x val="-4.0819210523798041E-2"/>
                  <c:y val="-2.74272657094333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CDD-4AE6-89AA-762E2C6AEA80}"/>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ln>
                      <a:noFill/>
                    </a:ln>
                    <a:solidFill>
                      <a:schemeClr val="tx1"/>
                    </a:solidFill>
                    <a:latin typeface="+mn-lt"/>
                    <a:ea typeface="+mn-ea"/>
                    <a:cs typeface="+mn-cs"/>
                  </a:defRPr>
                </a:pPr>
                <a:endParaRPr lang="tr-TR"/>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noFill/>
                    </a:ln>
                    <a:effectLst/>
                  </c:spPr>
                </c15:leaderLines>
              </c:ext>
            </c:extLst>
          </c:dLbls>
          <c:cat>
            <c:numRef>
              <c:f>'1.27 ve Grafik 1.1'!$C$38:$C$50</c:f>
              <c:numCache>
                <c:formatCode>General</c:formatCod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numCache>
            </c:numRef>
          </c:cat>
          <c:val>
            <c:numRef>
              <c:f>'1.27 ve Grafik 1.1'!$D$38:$D$50</c:f>
              <c:numCache>
                <c:formatCode>0.00</c:formatCode>
                <c:ptCount val="12"/>
                <c:pt idx="0">
                  <c:v>7.2663726107960596</c:v>
                </c:pt>
                <c:pt idx="1">
                  <c:v>7.7188898583734327</c:v>
                </c:pt>
                <c:pt idx="2">
                  <c:v>6.5998782315655768</c:v>
                </c:pt>
                <c:pt idx="3">
                  <c:v>14.453251650801704</c:v>
                </c:pt>
                <c:pt idx="4">
                  <c:v>9.164050375816176</c:v>
                </c:pt>
                <c:pt idx="5">
                  <c:v>13.949760770774514</c:v>
                </c:pt>
                <c:pt idx="6">
                  <c:v>18.793083292929012</c:v>
                </c:pt>
                <c:pt idx="7">
                  <c:v>11.694814905633901</c:v>
                </c:pt>
                <c:pt idx="8">
                  <c:v>14.993153909926264</c:v>
                </c:pt>
                <c:pt idx="9">
                  <c:v>64.6625390068873</c:v>
                </c:pt>
                <c:pt idx="10">
                  <c:v>65.799681845797835</c:v>
                </c:pt>
                <c:pt idx="11">
                  <c:v>76.862883476649444</c:v>
                </c:pt>
              </c:numCache>
            </c:numRef>
          </c:val>
          <c:smooth val="0"/>
          <c:extLst>
            <c:ext xmlns:c16="http://schemas.microsoft.com/office/drawing/2014/chart" uri="{C3380CC4-5D6E-409C-BE32-E72D297353CC}">
              <c16:uniqueId val="{00000002-9CDD-4AE6-89AA-762E2C6AEA80}"/>
            </c:ext>
          </c:extLst>
        </c:ser>
        <c:dLbls>
          <c:dLblPos val="t"/>
          <c:showLegendKey val="0"/>
          <c:showVal val="1"/>
          <c:showCatName val="0"/>
          <c:showSerName val="0"/>
          <c:showPercent val="0"/>
          <c:showBubbleSize val="0"/>
        </c:dLbls>
        <c:marker val="1"/>
        <c:smooth val="0"/>
        <c:axId val="491023872"/>
        <c:axId val="391475552"/>
      </c:lineChart>
      <c:catAx>
        <c:axId val="491023872"/>
        <c:scaling>
          <c:orientation val="minMax"/>
        </c:scaling>
        <c:delete val="0"/>
        <c:axPos val="b"/>
        <c:majorGridlines>
          <c:spPr>
            <a:ln w="9525" cap="flat" cmpd="sng" algn="ctr">
              <a:solidFill>
                <a:schemeClr val="tx2">
                  <a:lumMod val="15000"/>
                  <a:lumOff val="85000"/>
                </a:schemeClr>
              </a:solidFill>
              <a:round/>
            </a:ln>
            <a:effectLst/>
          </c:spPr>
        </c:majorGridlines>
        <c:minorGridlines>
          <c:spPr>
            <a:ln w="15875" cap="rnd">
              <a:solidFill>
                <a:schemeClr val="tx2">
                  <a:lumMod val="5000"/>
                  <a:lumOff val="95000"/>
                </a:schemeClr>
              </a:solidFill>
            </a:ln>
            <a:effectLst/>
          </c:spPr>
        </c:minorGridlines>
        <c:numFmt formatCode="General" sourceLinked="1"/>
        <c:majorTickMark val="none"/>
        <c:minorTickMark val="none"/>
        <c:tickLblPos val="nextTo"/>
        <c:spPr>
          <a:noFill/>
          <a:ln w="15875" cap="flat" cmpd="sng" algn="ctr">
            <a:solidFill>
              <a:schemeClr val="tx2"/>
            </a:solidFill>
            <a:round/>
          </a:ln>
          <a:effectLst/>
        </c:spPr>
        <c:txPr>
          <a:bodyPr rot="-5400000" spcFirstLastPara="1" vertOverflow="ellipsis" wrap="square" anchor="ctr" anchorCtr="1"/>
          <a:lstStyle/>
          <a:p>
            <a:pPr>
              <a:defRPr sz="1300" b="0" i="0" u="none" strike="noStrike" kern="1200" baseline="0">
                <a:ln>
                  <a:noFill/>
                </a:ln>
                <a:solidFill>
                  <a:schemeClr val="tx1"/>
                </a:solidFill>
                <a:latin typeface="+mn-lt"/>
                <a:ea typeface="+mn-ea"/>
                <a:cs typeface="+mn-cs"/>
              </a:defRPr>
            </a:pPr>
            <a:endParaRPr lang="tr-TR"/>
          </a:p>
        </c:txPr>
        <c:crossAx val="391475552"/>
        <c:crosses val="autoZero"/>
        <c:auto val="1"/>
        <c:lblAlgn val="ctr"/>
        <c:lblOffset val="100"/>
        <c:tickMarkSkip val="1"/>
        <c:noMultiLvlLbl val="1"/>
      </c:catAx>
      <c:valAx>
        <c:axId val="391475552"/>
        <c:scaling>
          <c:orientation val="minMax"/>
        </c:scaling>
        <c:delete val="0"/>
        <c:axPos val="l"/>
        <c:majorGridlines>
          <c:spPr>
            <a:ln w="9525" cap="flat" cmpd="sng" algn="ctr">
              <a:solidFill>
                <a:schemeClr val="tx2">
                  <a:lumMod val="15000"/>
                  <a:lumOff val="85000"/>
                </a:schemeClr>
              </a:solidFill>
              <a:round/>
            </a:ln>
            <a:effectLst/>
          </c:spPr>
        </c:majorGridlines>
        <c:numFmt formatCode="#,##0.0" sourceLinked="0"/>
        <c:majorTickMark val="none"/>
        <c:minorTickMark val="none"/>
        <c:tickLblPos val="nextTo"/>
        <c:spPr>
          <a:noFill/>
          <a:ln>
            <a:solidFill>
              <a:schemeClr val="tx2">
                <a:lumMod val="40000"/>
                <a:lumOff val="60000"/>
              </a:schemeClr>
            </a:solidFill>
          </a:ln>
          <a:effectLst/>
        </c:spPr>
        <c:txPr>
          <a:bodyPr rot="-60000000" spcFirstLastPara="1" vertOverflow="ellipsis" vert="horz" wrap="square" anchor="ctr" anchorCtr="1"/>
          <a:lstStyle/>
          <a:p>
            <a:pPr>
              <a:defRPr sz="1300" b="0" i="0" u="none" strike="noStrike" kern="1200" baseline="0">
                <a:ln>
                  <a:noFill/>
                </a:ln>
                <a:solidFill>
                  <a:schemeClr val="tx1"/>
                </a:solidFill>
                <a:latin typeface="+mn-lt"/>
                <a:ea typeface="+mn-ea"/>
                <a:cs typeface="+mn-cs"/>
              </a:defRPr>
            </a:pPr>
            <a:endParaRPr lang="tr-TR"/>
          </a:p>
        </c:txPr>
        <c:crossAx val="491023872"/>
        <c:crosses val="autoZero"/>
        <c:crossBetween val="between"/>
      </c:valAx>
      <c:spPr>
        <a:noFill/>
        <a:ln>
          <a:solidFill>
            <a:schemeClr val="tx2"/>
          </a:solidFill>
        </a:ln>
        <a:effectLst>
          <a:outerShdw blurRad="571500" dist="50800" dir="5400000" algn="ctr" rotWithShape="0">
            <a:srgbClr val="000000">
              <a:alpha val="43137"/>
            </a:srgbClr>
          </a:outerShdw>
        </a:effectLst>
      </c:spPr>
    </c:plotArea>
    <c:plotVisOnly val="1"/>
    <c:dispBlanksAs val="gap"/>
    <c:showDLblsOverMax val="0"/>
  </c:chart>
  <c:spPr>
    <a:gradFill>
      <a:gsLst>
        <a:gs pos="2600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cap="flat" cmpd="sng" algn="ctr">
      <a:solidFill>
        <a:schemeClr val="tx2">
          <a:lumMod val="15000"/>
          <a:lumOff val="85000"/>
        </a:schemeClr>
      </a:solidFill>
      <a:round/>
    </a:ln>
    <a:effectLst>
      <a:glow rad="25400">
        <a:schemeClr val="accent1"/>
      </a:glow>
      <a:outerShdw blurRad="1181100" dir="3840000" sx="1000" sy="1000" algn="ctr" rotWithShape="0">
        <a:schemeClr val="tx1"/>
      </a:outerShdw>
    </a:effectLst>
    <a:scene3d>
      <a:camera prst="orthographicFront"/>
      <a:lightRig rig="threePt" dir="t"/>
    </a:scene3d>
    <a:sp3d/>
  </c:spPr>
  <c:txPr>
    <a:bodyPr/>
    <a:lstStyle/>
    <a:p>
      <a:pPr>
        <a:defRPr>
          <a:ln>
            <a:noFill/>
          </a:ln>
          <a:solidFill>
            <a:schemeClr val="tx1"/>
          </a:solidFill>
        </a:defRPr>
      </a:pPr>
      <a:endParaRPr lang="tr-TR"/>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2">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9525" cap="rnd">
        <a:solidFill>
          <a:schemeClr val="phClr"/>
        </a:solidFill>
        <a:round/>
      </a:ln>
    </cs:spPr>
  </cs:dataPointLine>
  <cs:dataPointMarker>
    <cs:lnRef idx="0">
      <cs:styleClr val="auto"/>
    </cs:lnRef>
    <cs:fillRef idx="3">
      <cs:styleClr val="auto"/>
    </cs:fillRef>
    <cs:effectRef idx="2"/>
    <cs:fontRef idx="minor">
      <a:schemeClr val="tx2"/>
    </cs:fontRef>
    <cs:spPr>
      <a:ln w="9525">
        <a:solidFill>
          <a:schemeClr val="phClr"/>
        </a:solidFill>
        <a:round/>
      </a:ln>
    </cs:spPr>
  </cs:dataPointMarker>
  <cs:dataPointMarkerLayout symbol="circle" size="5"/>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9525" cap="rnd">
        <a:solidFill>
          <a:schemeClr val="phClr"/>
        </a:solidFill>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spPr>
      <a:ln>
        <a:solidFill>
          <a:schemeClr val="tx2">
            <a:lumMod val="40000"/>
            <a:lumOff val="60000"/>
          </a:schemeClr>
        </a:solidFill>
      </a:ln>
    </cs:spPr>
    <cs:defRPr sz="900" kern="1200"/>
  </cs:valueAxis>
  <cs:wall>
    <cs:lnRef idx="0"/>
    <cs:fillRef idx="0"/>
    <cs:effectRef idx="0"/>
    <cs:fontRef idx="minor">
      <a:schemeClr val="tx2"/>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47624</xdr:colOff>
      <xdr:row>35</xdr:row>
      <xdr:rowOff>190499</xdr:rowOff>
    </xdr:from>
    <xdr:to>
      <xdr:col>6</xdr:col>
      <xdr:colOff>23813</xdr:colOff>
      <xdr:row>52</xdr:row>
      <xdr:rowOff>59531</xdr:rowOff>
    </xdr:to>
    <xdr:graphicFrame macro="">
      <xdr:nvGraphicFramePr>
        <xdr:cNvPr id="2" name="Grafik 1">
          <a:extLst>
            <a:ext uri="{FF2B5EF4-FFF2-40B4-BE49-F238E27FC236}">
              <a16:creationId xmlns:a16="http://schemas.microsoft.com/office/drawing/2014/main" id="{B55E76A7-AD65-5222-81E2-5B83BF419E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tabSelected="1" view="pageBreakPreview" topLeftCell="A19" zoomScale="160" zoomScaleNormal="70" zoomScaleSheetLayoutView="160" zoomScalePageLayoutView="39" workbookViewId="0">
      <selection activeCell="C16" sqref="C16"/>
    </sheetView>
  </sheetViews>
  <sheetFormatPr defaultColWidth="9.140625" defaultRowHeight="12.75"/>
  <cols>
    <col min="1" max="1" width="47.28515625" style="2" customWidth="1"/>
    <col min="2" max="2" width="4.140625" style="1" customWidth="1"/>
    <col min="3" max="3" width="52.85546875" style="90" customWidth="1"/>
    <col min="4" max="16384" width="9.140625" style="1"/>
  </cols>
  <sheetData>
    <row r="1" spans="1:3" ht="30" customHeight="1">
      <c r="A1" s="405" t="s">
        <v>644</v>
      </c>
      <c r="B1" s="405"/>
      <c r="C1" s="406" t="s">
        <v>646</v>
      </c>
    </row>
    <row r="2" spans="1:3" ht="30" customHeight="1"/>
    <row r="3" spans="1:3" s="4" customFormat="1" ht="15" customHeight="1">
      <c r="A3" s="318" t="s">
        <v>0</v>
      </c>
      <c r="B3" s="3"/>
      <c r="C3" s="320" t="s">
        <v>78</v>
      </c>
    </row>
    <row r="4" spans="1:3" s="4" customFormat="1" ht="11.25" customHeight="1">
      <c r="A4" s="318"/>
      <c r="B4" s="3"/>
      <c r="C4" s="321"/>
    </row>
    <row r="5" spans="1:3" s="4" customFormat="1" ht="57" customHeight="1">
      <c r="A5" s="330" t="s">
        <v>618</v>
      </c>
      <c r="C5" s="322" t="s">
        <v>602</v>
      </c>
    </row>
    <row r="6" spans="1:3" s="4" customFormat="1" ht="43.5" customHeight="1">
      <c r="A6" s="331" t="s">
        <v>619</v>
      </c>
      <c r="B6" s="332"/>
      <c r="C6" s="323" t="s">
        <v>645</v>
      </c>
    </row>
    <row r="7" spans="1:3" ht="343.5" customHeight="1">
      <c r="A7" s="330" t="s">
        <v>620</v>
      </c>
      <c r="B7" s="333"/>
      <c r="C7" s="324" t="s">
        <v>603</v>
      </c>
    </row>
    <row r="8" spans="1:3" ht="226.5" customHeight="1">
      <c r="A8" s="330" t="s">
        <v>621</v>
      </c>
      <c r="B8" s="334"/>
      <c r="C8" s="325" t="s">
        <v>604</v>
      </c>
    </row>
    <row r="9" spans="1:3" ht="30" customHeight="1">
      <c r="A9" s="405" t="s">
        <v>0</v>
      </c>
      <c r="B9" s="407"/>
      <c r="C9" s="408" t="s">
        <v>78</v>
      </c>
    </row>
    <row r="10" spans="1:3" ht="30" customHeight="1">
      <c r="A10" s="319"/>
      <c r="B10" s="8"/>
      <c r="C10" s="326"/>
    </row>
    <row r="11" spans="1:3" ht="142.5" customHeight="1">
      <c r="A11" s="330" t="s">
        <v>622</v>
      </c>
      <c r="B11" s="335"/>
      <c r="C11" s="325" t="s">
        <v>605</v>
      </c>
    </row>
    <row r="12" spans="1:3" ht="390" customHeight="1">
      <c r="A12" s="330" t="s">
        <v>623</v>
      </c>
      <c r="B12" s="4"/>
      <c r="C12" s="325" t="s">
        <v>606</v>
      </c>
    </row>
    <row r="13" spans="1:3" ht="30" customHeight="1">
      <c r="A13" s="405" t="s">
        <v>0</v>
      </c>
      <c r="B13" s="407"/>
      <c r="C13" s="408" t="s">
        <v>78</v>
      </c>
    </row>
    <row r="14" spans="1:3" ht="30" customHeight="1">
      <c r="A14" s="319"/>
      <c r="B14" s="8"/>
      <c r="C14" s="326"/>
    </row>
    <row r="15" spans="1:3" ht="357.75" customHeight="1">
      <c r="A15" s="324" t="s">
        <v>624</v>
      </c>
      <c r="B15" s="4"/>
      <c r="C15" s="327" t="s">
        <v>607</v>
      </c>
    </row>
    <row r="16" spans="1:3" ht="180" customHeight="1">
      <c r="A16" s="330" t="s">
        <v>625</v>
      </c>
      <c r="B16" s="4"/>
      <c r="C16" s="325" t="s">
        <v>608</v>
      </c>
    </row>
    <row r="17" spans="1:3" ht="155.25" customHeight="1">
      <c r="A17" s="330" t="s">
        <v>626</v>
      </c>
      <c r="B17" s="4"/>
      <c r="C17" s="325" t="s">
        <v>609</v>
      </c>
    </row>
    <row r="18" spans="1:3" ht="30" customHeight="1">
      <c r="A18" s="405" t="s">
        <v>0</v>
      </c>
      <c r="B18" s="407"/>
      <c r="C18" s="408" t="s">
        <v>78</v>
      </c>
    </row>
    <row r="19" spans="1:3" ht="14.25" customHeight="1">
      <c r="A19" s="319"/>
      <c r="B19" s="8"/>
      <c r="C19" s="326"/>
    </row>
    <row r="20" spans="1:3" ht="201" customHeight="1">
      <c r="A20" s="330" t="s">
        <v>627</v>
      </c>
      <c r="B20" s="145"/>
      <c r="C20" s="350" t="s">
        <v>651</v>
      </c>
    </row>
    <row r="21" spans="1:3" ht="38.25" customHeight="1">
      <c r="A21" s="330" t="s">
        <v>628</v>
      </c>
      <c r="B21" s="4"/>
      <c r="C21" s="328" t="s">
        <v>610</v>
      </c>
    </row>
    <row r="22" spans="1:3" ht="38.25" customHeight="1">
      <c r="A22" s="330" t="s">
        <v>629</v>
      </c>
      <c r="B22" s="145"/>
      <c r="C22" s="325" t="s">
        <v>611</v>
      </c>
    </row>
    <row r="23" spans="1:3" ht="45.75" customHeight="1">
      <c r="A23" s="336" t="s">
        <v>630</v>
      </c>
      <c r="B23" s="337"/>
      <c r="C23" s="329" t="s">
        <v>612</v>
      </c>
    </row>
    <row r="24" spans="1:3" ht="270.75" customHeight="1">
      <c r="A24" s="338" t="s">
        <v>647</v>
      </c>
      <c r="B24" s="145"/>
      <c r="C24" s="329" t="s">
        <v>648</v>
      </c>
    </row>
    <row r="25" spans="1:3" ht="30" customHeight="1">
      <c r="A25" s="405" t="s">
        <v>0</v>
      </c>
      <c r="B25" s="407"/>
      <c r="C25" s="408" t="s">
        <v>78</v>
      </c>
    </row>
    <row r="26" spans="1:3" ht="24" customHeight="1">
      <c r="A26" s="319"/>
      <c r="B26" s="8"/>
      <c r="C26" s="326"/>
    </row>
    <row r="27" spans="1:3" ht="168" customHeight="1">
      <c r="A27" s="336" t="s">
        <v>631</v>
      </c>
      <c r="B27" s="337"/>
      <c r="C27" s="329" t="s">
        <v>613</v>
      </c>
    </row>
    <row r="28" spans="1:3" ht="219.75" customHeight="1">
      <c r="A28" s="330" t="s">
        <v>649</v>
      </c>
      <c r="B28" s="333"/>
      <c r="C28" s="329" t="s">
        <v>650</v>
      </c>
    </row>
    <row r="29" spans="1:3" ht="170.25" customHeight="1">
      <c r="A29" s="330" t="s">
        <v>632</v>
      </c>
      <c r="B29" s="337"/>
      <c r="C29" s="329" t="s">
        <v>614</v>
      </c>
    </row>
    <row r="30" spans="1:3" ht="47.25" customHeight="1">
      <c r="A30" s="336" t="s">
        <v>633</v>
      </c>
      <c r="B30" s="337"/>
      <c r="C30" s="329" t="s">
        <v>615</v>
      </c>
    </row>
    <row r="31" spans="1:3" ht="99" customHeight="1">
      <c r="A31" s="336" t="s">
        <v>634</v>
      </c>
      <c r="B31" s="337"/>
      <c r="C31" s="329" t="s">
        <v>616</v>
      </c>
    </row>
    <row r="32" spans="1:3" ht="75.75" customHeight="1">
      <c r="A32" s="336" t="s">
        <v>635</v>
      </c>
      <c r="B32" s="4"/>
      <c r="C32" s="329" t="s">
        <v>617</v>
      </c>
    </row>
    <row r="33" spans="1:1" ht="3.75" customHeight="1">
      <c r="A33" s="10"/>
    </row>
    <row r="35" spans="1:1" ht="45.75" customHeight="1"/>
  </sheetData>
  <pageMargins left="0.70866141732283472" right="0.70866141732283472" top="0.74803149606299213" bottom="0.74803149606299213" header="0.31496062992125984" footer="0.31496062992125984"/>
  <pageSetup paperSize="9" scale="85" orientation="portrait" r:id="rId1"/>
  <rowBreaks count="4" manualBreakCount="4">
    <brk id="8" max="16383" man="1"/>
    <brk id="12" max="2" man="1"/>
    <brk id="17" max="2" man="1"/>
    <brk id="2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topLeftCell="A4" zoomScale="90" workbookViewId="0">
      <selection activeCell="A2" sqref="A2:F3"/>
    </sheetView>
  </sheetViews>
  <sheetFormatPr defaultColWidth="9.140625" defaultRowHeight="15"/>
  <cols>
    <col min="1" max="1" width="31.140625" style="32" customWidth="1"/>
    <col min="2" max="2" width="16.7109375" style="32" customWidth="1"/>
    <col min="3" max="8" width="13.7109375" style="32" customWidth="1"/>
    <col min="9" max="9" width="6.7109375" style="32" customWidth="1"/>
    <col min="10" max="10" width="6.7109375" style="23" customWidth="1"/>
    <col min="11" max="16384" width="9.140625" style="32"/>
  </cols>
  <sheetData>
    <row r="1" spans="1:10" ht="48" customHeight="1" thickBot="1">
      <c r="A1" s="1092" t="s">
        <v>330</v>
      </c>
      <c r="B1" s="1092"/>
      <c r="C1" s="1092"/>
      <c r="D1" s="1092"/>
      <c r="E1" s="1092"/>
      <c r="F1" s="1092"/>
      <c r="G1" s="1092"/>
      <c r="H1" s="1092"/>
      <c r="J1" s="67"/>
    </row>
    <row r="2" spans="1:10" ht="46.5" customHeight="1" thickBot="1">
      <c r="A2" s="1146" t="s">
        <v>146</v>
      </c>
      <c r="B2" s="1146" t="s">
        <v>147</v>
      </c>
      <c r="C2" s="1135" t="s">
        <v>148</v>
      </c>
      <c r="D2" s="1136"/>
      <c r="E2" s="1135" t="s">
        <v>304</v>
      </c>
      <c r="F2" s="1136"/>
      <c r="G2" s="1135" t="s">
        <v>149</v>
      </c>
      <c r="H2" s="1137"/>
      <c r="I2" s="33"/>
      <c r="J2" s="1144" t="s">
        <v>310</v>
      </c>
    </row>
    <row r="3" spans="1:10" ht="27" customHeight="1" thickBot="1">
      <c r="A3" s="1147"/>
      <c r="B3" s="1147"/>
      <c r="C3" s="111">
        <v>2011</v>
      </c>
      <c r="D3" s="111">
        <v>2012</v>
      </c>
      <c r="E3" s="111">
        <v>2011</v>
      </c>
      <c r="F3" s="111">
        <v>2012</v>
      </c>
      <c r="G3" s="111">
        <v>2011</v>
      </c>
      <c r="H3" s="111">
        <v>2012</v>
      </c>
      <c r="I3" s="34"/>
      <c r="J3" s="1144"/>
    </row>
    <row r="4" spans="1:10" ht="27" customHeight="1">
      <c r="A4" s="1141" t="s">
        <v>15</v>
      </c>
      <c r="B4" s="98" t="s">
        <v>7</v>
      </c>
      <c r="C4" s="112">
        <v>59</v>
      </c>
      <c r="D4" s="117">
        <v>32</v>
      </c>
      <c r="E4" s="112">
        <v>693</v>
      </c>
      <c r="F4" s="117">
        <v>106</v>
      </c>
      <c r="G4" s="112">
        <v>23162</v>
      </c>
      <c r="H4" s="117">
        <v>1047</v>
      </c>
      <c r="J4" s="1144"/>
    </row>
    <row r="5" spans="1:10" ht="27" customHeight="1">
      <c r="A5" s="1142"/>
      <c r="B5" s="99" t="s">
        <v>16</v>
      </c>
      <c r="C5" s="113">
        <v>14</v>
      </c>
      <c r="D5" s="118">
        <v>9</v>
      </c>
      <c r="E5" s="113">
        <v>39</v>
      </c>
      <c r="F5" s="118">
        <v>99</v>
      </c>
      <c r="G5" s="113">
        <v>2141</v>
      </c>
      <c r="H5" s="118">
        <v>17295</v>
      </c>
      <c r="I5" s="35"/>
      <c r="J5" s="1144"/>
    </row>
    <row r="6" spans="1:10" ht="27" customHeight="1" thickBot="1">
      <c r="A6" s="1143"/>
      <c r="B6" s="100" t="s">
        <v>8</v>
      </c>
      <c r="C6" s="114" t="e">
        <f>#N/A</f>
        <v>#N/A</v>
      </c>
      <c r="D6" s="119" t="e">
        <f>#N/A</f>
        <v>#N/A</v>
      </c>
      <c r="E6" s="114" t="e">
        <f>#N/A</f>
        <v>#N/A</v>
      </c>
      <c r="F6" s="119" t="e">
        <f>#N/A</f>
        <v>#N/A</v>
      </c>
      <c r="G6" s="114" t="e">
        <f>#N/A</f>
        <v>#N/A</v>
      </c>
      <c r="H6" s="119" t="e">
        <f>#N/A</f>
        <v>#N/A</v>
      </c>
      <c r="I6" s="33"/>
      <c r="J6" s="1144"/>
    </row>
    <row r="7" spans="1:10" ht="27" customHeight="1">
      <c r="A7" s="1141" t="s">
        <v>17</v>
      </c>
      <c r="B7" s="98" t="s">
        <v>7</v>
      </c>
      <c r="C7" s="115">
        <v>0</v>
      </c>
      <c r="D7" s="120">
        <v>0</v>
      </c>
      <c r="E7" s="112">
        <v>0</v>
      </c>
      <c r="F7" s="117">
        <v>0</v>
      </c>
      <c r="G7" s="112">
        <v>0</v>
      </c>
      <c r="H7" s="117">
        <v>0</v>
      </c>
      <c r="I7" s="35"/>
      <c r="J7" s="1144"/>
    </row>
    <row r="8" spans="1:10" ht="27" customHeight="1">
      <c r="A8" s="1142"/>
      <c r="B8" s="99" t="s">
        <v>16</v>
      </c>
      <c r="C8" s="113">
        <v>4</v>
      </c>
      <c r="D8" s="118">
        <v>4</v>
      </c>
      <c r="E8" s="113">
        <v>4</v>
      </c>
      <c r="F8" s="118">
        <v>34</v>
      </c>
      <c r="G8" s="113">
        <v>387</v>
      </c>
      <c r="H8" s="118">
        <v>365</v>
      </c>
      <c r="I8" s="35"/>
      <c r="J8" s="1144"/>
    </row>
    <row r="9" spans="1:10" ht="27" customHeight="1" thickBot="1">
      <c r="A9" s="1143"/>
      <c r="B9" s="100" t="s">
        <v>8</v>
      </c>
      <c r="C9" s="114" t="e">
        <f>#N/A</f>
        <v>#N/A</v>
      </c>
      <c r="D9" s="119" t="e">
        <f>#N/A</f>
        <v>#N/A</v>
      </c>
      <c r="E9" s="114" t="e">
        <f>#N/A</f>
        <v>#N/A</v>
      </c>
      <c r="F9" s="119" t="e">
        <f>#N/A</f>
        <v>#N/A</v>
      </c>
      <c r="G9" s="114" t="e">
        <f>#N/A</f>
        <v>#N/A</v>
      </c>
      <c r="H9" s="119" t="e">
        <f>#N/A</f>
        <v>#N/A</v>
      </c>
      <c r="I9" s="33"/>
      <c r="J9" s="1144"/>
    </row>
    <row r="10" spans="1:10" ht="27" customHeight="1">
      <c r="A10" s="1141" t="s">
        <v>18</v>
      </c>
      <c r="B10" s="98" t="s">
        <v>7</v>
      </c>
      <c r="C10" s="112">
        <v>59</v>
      </c>
      <c r="D10" s="117">
        <v>18</v>
      </c>
      <c r="E10" s="112">
        <v>116</v>
      </c>
      <c r="F10" s="117">
        <v>64</v>
      </c>
      <c r="G10" s="112">
        <v>1531</v>
      </c>
      <c r="H10" s="117">
        <v>823</v>
      </c>
      <c r="I10" s="35"/>
      <c r="J10" s="1144"/>
    </row>
    <row r="11" spans="1:10" ht="27" customHeight="1">
      <c r="A11" s="1142"/>
      <c r="B11" s="99" t="s">
        <v>16</v>
      </c>
      <c r="C11" s="113">
        <v>0</v>
      </c>
      <c r="D11" s="118">
        <v>4</v>
      </c>
      <c r="E11" s="113">
        <v>0</v>
      </c>
      <c r="F11" s="118">
        <v>5</v>
      </c>
      <c r="G11" s="113">
        <v>0</v>
      </c>
      <c r="H11" s="118">
        <v>605</v>
      </c>
      <c r="I11" s="35"/>
      <c r="J11" s="42"/>
    </row>
    <row r="12" spans="1:10" ht="27" customHeight="1" thickBot="1">
      <c r="A12" s="1143"/>
      <c r="B12" s="100" t="s">
        <v>8</v>
      </c>
      <c r="C12" s="114" t="e">
        <f>#N/A</f>
        <v>#N/A</v>
      </c>
      <c r="D12" s="119" t="e">
        <f>#N/A</f>
        <v>#N/A</v>
      </c>
      <c r="E12" s="114" t="e">
        <f>#N/A</f>
        <v>#N/A</v>
      </c>
      <c r="F12" s="119" t="e">
        <f>#N/A</f>
        <v>#N/A</v>
      </c>
      <c r="G12" s="114" t="e">
        <f>#N/A</f>
        <v>#N/A</v>
      </c>
      <c r="H12" s="119" t="e">
        <f>#N/A</f>
        <v>#N/A</v>
      </c>
      <c r="I12" s="33"/>
      <c r="J12" s="42"/>
    </row>
    <row r="13" spans="1:10" ht="27" customHeight="1">
      <c r="A13" s="1141" t="s">
        <v>19</v>
      </c>
      <c r="B13" s="98" t="s">
        <v>7</v>
      </c>
      <c r="C13" s="112">
        <v>0</v>
      </c>
      <c r="D13" s="117">
        <v>0</v>
      </c>
      <c r="E13" s="112">
        <v>0</v>
      </c>
      <c r="F13" s="117">
        <v>0</v>
      </c>
      <c r="G13" s="112">
        <v>0</v>
      </c>
      <c r="H13" s="117">
        <v>0</v>
      </c>
      <c r="I13" s="35"/>
      <c r="J13" s="42"/>
    </row>
    <row r="14" spans="1:10" ht="27" customHeight="1">
      <c r="A14" s="1142"/>
      <c r="B14" s="99" t="s">
        <v>16</v>
      </c>
      <c r="C14" s="113">
        <v>0</v>
      </c>
      <c r="D14" s="118">
        <v>0</v>
      </c>
      <c r="E14" s="113">
        <v>0</v>
      </c>
      <c r="F14" s="118">
        <v>0</v>
      </c>
      <c r="G14" s="113">
        <v>0</v>
      </c>
      <c r="H14" s="118">
        <v>0</v>
      </c>
      <c r="J14" s="1145" t="s">
        <v>58</v>
      </c>
    </row>
    <row r="15" spans="1:10" ht="27" customHeight="1" thickBot="1">
      <c r="A15" s="1143"/>
      <c r="B15" s="100" t="s">
        <v>8</v>
      </c>
      <c r="C15" s="114">
        <v>0</v>
      </c>
      <c r="D15" s="119">
        <v>0</v>
      </c>
      <c r="E15" s="114">
        <v>0</v>
      </c>
      <c r="F15" s="119">
        <v>0</v>
      </c>
      <c r="G15" s="114">
        <v>0</v>
      </c>
      <c r="H15" s="119">
        <v>0</v>
      </c>
      <c r="I15" s="35"/>
      <c r="J15" s="1145"/>
    </row>
    <row r="16" spans="1:10" ht="27" customHeight="1">
      <c r="A16" s="1138" t="s">
        <v>20</v>
      </c>
      <c r="B16" s="101" t="s">
        <v>7</v>
      </c>
      <c r="C16" s="116" t="e">
        <f>#N/A</f>
        <v>#N/A</v>
      </c>
      <c r="D16" s="116" t="e">
        <f>#N/A</f>
        <v>#N/A</v>
      </c>
      <c r="E16" s="105" t="e">
        <f>#N/A</f>
        <v>#N/A</v>
      </c>
      <c r="F16" s="105" t="e">
        <f>#N/A</f>
        <v>#N/A</v>
      </c>
      <c r="G16" s="105" t="e">
        <f>#N/A</f>
        <v>#N/A</v>
      </c>
      <c r="H16" s="105" t="e">
        <f>#N/A</f>
        <v>#N/A</v>
      </c>
      <c r="I16" s="35"/>
      <c r="J16" s="1145"/>
    </row>
    <row r="17" spans="1:10" ht="27" customHeight="1">
      <c r="A17" s="1139"/>
      <c r="B17" s="102" t="s">
        <v>16</v>
      </c>
      <c r="C17" s="106" t="e">
        <f>#N/A</f>
        <v>#N/A</v>
      </c>
      <c r="D17" s="106" t="e">
        <f>#N/A</f>
        <v>#N/A</v>
      </c>
      <c r="E17" s="106" t="e">
        <f>#N/A</f>
        <v>#N/A</v>
      </c>
      <c r="F17" s="106" t="e">
        <f>#N/A</f>
        <v>#N/A</v>
      </c>
      <c r="G17" s="106" t="e">
        <f>#N/A</f>
        <v>#N/A</v>
      </c>
      <c r="H17" s="106" t="e">
        <f>#N/A</f>
        <v>#N/A</v>
      </c>
      <c r="I17" s="35"/>
      <c r="J17" s="1145"/>
    </row>
    <row r="18" spans="1:10" ht="27" customHeight="1" thickBot="1">
      <c r="A18" s="1140"/>
      <c r="B18" s="103" t="s">
        <v>8</v>
      </c>
      <c r="C18" s="107" t="e">
        <f>#N/A</f>
        <v>#N/A</v>
      </c>
      <c r="D18" s="107" t="e">
        <f>SUM(D6,D9,D12,D15)</f>
        <v>#N/A</v>
      </c>
      <c r="E18" s="107" t="e">
        <f>#N/A</f>
        <v>#N/A</v>
      </c>
      <c r="F18" s="107" t="e">
        <f>SUM(F6,F9,F12,F15)</f>
        <v>#N/A</v>
      </c>
      <c r="G18" s="107" t="e">
        <f>SUM(G6,G9,G12,G15)</f>
        <v>#N/A</v>
      </c>
      <c r="H18" s="107" t="e">
        <f>SUM(H6,H9,H12,H15)</f>
        <v>#N/A</v>
      </c>
      <c r="I18" s="33"/>
      <c r="J18" s="1145"/>
    </row>
    <row r="19" spans="1:10">
      <c r="J19" s="1145"/>
    </row>
  </sheetData>
  <mergeCells count="13">
    <mergeCell ref="J2:J10"/>
    <mergeCell ref="J14:J19"/>
    <mergeCell ref="A10:A12"/>
    <mergeCell ref="A13:A15"/>
    <mergeCell ref="A2:A3"/>
    <mergeCell ref="B2:B3"/>
    <mergeCell ref="A1:H1"/>
    <mergeCell ref="C2:D2"/>
    <mergeCell ref="E2:F2"/>
    <mergeCell ref="G2:H2"/>
    <mergeCell ref="A16:A18"/>
    <mergeCell ref="A4:A6"/>
    <mergeCell ref="A7:A9"/>
  </mergeCells>
  <phoneticPr fontId="39" type="noConversion"/>
  <printOptions horizontalCentered="1" verticalCentered="1"/>
  <pageMargins left="0" right="0" top="0" bottom="0" header="0" footer="0"/>
  <pageSetup paperSize="9"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view="pageBreakPreview" topLeftCell="A34" zoomScale="85" zoomScaleNormal="85" zoomScaleSheetLayoutView="85" workbookViewId="0">
      <selection activeCell="H22" sqref="H22"/>
    </sheetView>
  </sheetViews>
  <sheetFormatPr defaultColWidth="9.140625" defaultRowHeight="12.75"/>
  <cols>
    <col min="1" max="1" width="9.28515625" style="752" customWidth="1"/>
    <col min="2" max="2" width="41.140625" style="764" customWidth="1"/>
    <col min="3" max="3" width="20.85546875" style="752" customWidth="1"/>
    <col min="4" max="4" width="27.42578125" style="752" customWidth="1"/>
    <col min="5" max="5" width="16.5703125" style="752" customWidth="1"/>
    <col min="6" max="6" width="18.85546875" style="752" customWidth="1"/>
    <col min="7" max="8" width="11.5703125" style="752" bestFit="1" customWidth="1"/>
    <col min="9" max="12" width="19" style="752" customWidth="1"/>
    <col min="13" max="16384" width="9.140625" style="752"/>
  </cols>
  <sheetData>
    <row r="1" spans="1:6" s="900" customFormat="1" ht="54" customHeight="1">
      <c r="A1" s="1151" t="s">
        <v>309</v>
      </c>
      <c r="B1" s="1151"/>
      <c r="C1" s="901"/>
      <c r="D1" s="1152" t="s">
        <v>58</v>
      </c>
      <c r="E1" s="1152"/>
      <c r="F1" s="1152"/>
    </row>
    <row r="2" spans="1:6" s="748" customFormat="1" ht="3" customHeight="1">
      <c r="A2" s="749"/>
      <c r="B2" s="750"/>
      <c r="C2" s="749"/>
      <c r="D2" s="749"/>
      <c r="E2" s="749"/>
      <c r="F2" s="749"/>
    </row>
    <row r="3" spans="1:6" s="900" customFormat="1" ht="23.25" customHeight="1">
      <c r="A3" s="1153" t="s">
        <v>358</v>
      </c>
      <c r="B3" s="1153"/>
      <c r="C3" s="1153"/>
      <c r="D3" s="1153"/>
      <c r="E3" s="1153"/>
      <c r="F3" s="1153"/>
    </row>
    <row r="4" spans="1:6" s="900" customFormat="1" ht="15" customHeight="1">
      <c r="A4" s="1154" t="s">
        <v>452</v>
      </c>
      <c r="B4" s="1154"/>
      <c r="C4" s="1154"/>
      <c r="D4" s="1154"/>
      <c r="E4" s="1154"/>
      <c r="F4" s="1154"/>
    </row>
    <row r="5" spans="1:6" ht="10.5" customHeight="1" thickBot="1">
      <c r="A5" s="751"/>
      <c r="B5" s="751"/>
      <c r="C5" s="751"/>
      <c r="D5" s="751"/>
      <c r="E5" s="751"/>
      <c r="F5" s="751"/>
    </row>
    <row r="6" spans="1:6" ht="78" customHeight="1" thickBot="1">
      <c r="A6" s="753" t="s">
        <v>968</v>
      </c>
      <c r="B6" s="753" t="s">
        <v>969</v>
      </c>
      <c r="C6" s="745" t="s">
        <v>970</v>
      </c>
      <c r="D6" s="745" t="s">
        <v>971</v>
      </c>
      <c r="E6" s="745" t="s">
        <v>972</v>
      </c>
      <c r="F6" s="745" t="s">
        <v>964</v>
      </c>
    </row>
    <row r="7" spans="1:6" ht="30" hidden="1" customHeight="1">
      <c r="A7" s="1155">
        <v>2011</v>
      </c>
      <c r="B7" s="754" t="s">
        <v>378</v>
      </c>
      <c r="C7" s="755">
        <v>125</v>
      </c>
      <c r="D7" s="756">
        <v>125</v>
      </c>
      <c r="E7" s="756">
        <v>789</v>
      </c>
      <c r="F7" s="756">
        <v>19127</v>
      </c>
    </row>
    <row r="8" spans="1:6" ht="30" hidden="1" customHeight="1">
      <c r="A8" s="1149"/>
      <c r="B8" s="757" t="s">
        <v>453</v>
      </c>
      <c r="C8" s="758">
        <v>290</v>
      </c>
      <c r="D8" s="758">
        <v>341</v>
      </c>
      <c r="E8" s="758">
        <v>3770</v>
      </c>
      <c r="F8" s="758">
        <v>196245</v>
      </c>
    </row>
    <row r="9" spans="1:6" ht="24.75" hidden="1" customHeight="1" thickBot="1">
      <c r="A9" s="1156"/>
      <c r="B9" s="759" t="s">
        <v>6</v>
      </c>
      <c r="C9" s="760">
        <f>SUM(C7:C8)</f>
        <v>415</v>
      </c>
      <c r="D9" s="760">
        <f t="shared" ref="D9:E9" si="0">SUM(D7:D8)</f>
        <v>466</v>
      </c>
      <c r="E9" s="760">
        <f t="shared" si="0"/>
        <v>4559</v>
      </c>
      <c r="F9" s="760">
        <f>SUM(F7:F8)</f>
        <v>215372</v>
      </c>
    </row>
    <row r="10" spans="1:6" ht="30" hidden="1" customHeight="1">
      <c r="A10" s="1148">
        <v>2012</v>
      </c>
      <c r="B10" s="754" t="s">
        <v>378</v>
      </c>
      <c r="C10" s="755">
        <v>72</v>
      </c>
      <c r="D10" s="756">
        <v>72</v>
      </c>
      <c r="E10" s="756">
        <v>1374</v>
      </c>
      <c r="F10" s="756">
        <v>14845</v>
      </c>
    </row>
    <row r="11" spans="1:6" ht="30" hidden="1" customHeight="1">
      <c r="A11" s="1149"/>
      <c r="B11" s="757" t="s">
        <v>379</v>
      </c>
      <c r="C11" s="758">
        <v>178</v>
      </c>
      <c r="D11" s="758">
        <v>178</v>
      </c>
      <c r="E11" s="758">
        <v>1458</v>
      </c>
      <c r="F11" s="758">
        <v>75312</v>
      </c>
    </row>
    <row r="12" spans="1:6" ht="21" hidden="1" customHeight="1" thickBot="1">
      <c r="A12" s="1150"/>
      <c r="B12" s="759" t="s">
        <v>6</v>
      </c>
      <c r="C12" s="760">
        <f>SUM(C10:C11)</f>
        <v>250</v>
      </c>
      <c r="D12" s="760">
        <f t="shared" ref="D12:F12" si="1">SUM(D10:D11)</f>
        <v>250</v>
      </c>
      <c r="E12" s="760">
        <f t="shared" si="1"/>
        <v>2832</v>
      </c>
      <c r="F12" s="760">
        <f t="shared" si="1"/>
        <v>90157</v>
      </c>
    </row>
    <row r="13" spans="1:6" ht="27.75" customHeight="1">
      <c r="A13" s="1148">
        <v>2013</v>
      </c>
      <c r="B13" s="761" t="s">
        <v>973</v>
      </c>
      <c r="C13" s="902">
        <v>139</v>
      </c>
      <c r="D13" s="902">
        <v>139</v>
      </c>
      <c r="E13" s="902">
        <v>5858</v>
      </c>
      <c r="F13" s="902">
        <v>77941</v>
      </c>
    </row>
    <row r="14" spans="1:6" ht="29.25" customHeight="1">
      <c r="A14" s="1149"/>
      <c r="B14" s="762" t="s">
        <v>974</v>
      </c>
      <c r="C14" s="902">
        <v>490</v>
      </c>
      <c r="D14" s="902">
        <v>736</v>
      </c>
      <c r="E14" s="902">
        <v>5436</v>
      </c>
      <c r="F14" s="902">
        <v>430885</v>
      </c>
    </row>
    <row r="15" spans="1:6" ht="21" customHeight="1" thickBot="1">
      <c r="A15" s="1150"/>
      <c r="B15" s="763" t="s">
        <v>351</v>
      </c>
      <c r="C15" s="903">
        <f>SUM(C13:C14)</f>
        <v>629</v>
      </c>
      <c r="D15" s="904">
        <f t="shared" ref="D15:F15" si="2">SUM(D13:D14)</f>
        <v>875</v>
      </c>
      <c r="E15" s="904">
        <f t="shared" si="2"/>
        <v>11294</v>
      </c>
      <c r="F15" s="904">
        <f t="shared" si="2"/>
        <v>508826</v>
      </c>
    </row>
    <row r="16" spans="1:6" ht="30" customHeight="1">
      <c r="A16" s="1148">
        <v>2014</v>
      </c>
      <c r="B16" s="761" t="s">
        <v>973</v>
      </c>
      <c r="C16" s="905">
        <v>138</v>
      </c>
      <c r="D16" s="906">
        <v>138</v>
      </c>
      <c r="E16" s="906">
        <v>1207</v>
      </c>
      <c r="F16" s="906">
        <v>36373</v>
      </c>
    </row>
    <row r="17" spans="1:6" ht="30" customHeight="1">
      <c r="A17" s="1149"/>
      <c r="B17" s="762" t="s">
        <v>974</v>
      </c>
      <c r="C17" s="902">
        <v>335</v>
      </c>
      <c r="D17" s="902">
        <v>498</v>
      </c>
      <c r="E17" s="902">
        <v>5821</v>
      </c>
      <c r="F17" s="902">
        <v>266965</v>
      </c>
    </row>
    <row r="18" spans="1:6" ht="30" customHeight="1" thickBot="1">
      <c r="A18" s="1150"/>
      <c r="B18" s="763" t="s">
        <v>351</v>
      </c>
      <c r="C18" s="907">
        <f>SUM(C16:C17)</f>
        <v>473</v>
      </c>
      <c r="D18" s="907">
        <f t="shared" ref="D18:F18" si="3">SUM(D16:D17)</f>
        <v>636</v>
      </c>
      <c r="E18" s="907">
        <f t="shared" si="3"/>
        <v>7028</v>
      </c>
      <c r="F18" s="907">
        <f t="shared" si="3"/>
        <v>303338</v>
      </c>
    </row>
    <row r="19" spans="1:6" ht="30" customHeight="1">
      <c r="A19" s="1148">
        <v>2015</v>
      </c>
      <c r="B19" s="761" t="s">
        <v>973</v>
      </c>
      <c r="C19" s="905">
        <v>136</v>
      </c>
      <c r="D19" s="906">
        <v>187</v>
      </c>
      <c r="E19" s="906">
        <v>4206</v>
      </c>
      <c r="F19" s="906">
        <v>122775</v>
      </c>
    </row>
    <row r="20" spans="1:6" ht="30" customHeight="1">
      <c r="A20" s="1149"/>
      <c r="B20" s="762" t="s">
        <v>974</v>
      </c>
      <c r="C20" s="902">
        <v>746</v>
      </c>
      <c r="D20" s="902">
        <v>746</v>
      </c>
      <c r="E20" s="902">
        <v>6417</v>
      </c>
      <c r="F20" s="902">
        <v>244895</v>
      </c>
    </row>
    <row r="21" spans="1:6" ht="30" customHeight="1" thickBot="1">
      <c r="A21" s="1150"/>
      <c r="B21" s="763" t="s">
        <v>351</v>
      </c>
      <c r="C21" s="907">
        <f>SUM(C19:C20)</f>
        <v>882</v>
      </c>
      <c r="D21" s="907">
        <f t="shared" ref="D21:F21" si="4">SUM(D19:D20)</f>
        <v>933</v>
      </c>
      <c r="E21" s="907">
        <f t="shared" si="4"/>
        <v>10623</v>
      </c>
      <c r="F21" s="907">
        <f t="shared" si="4"/>
        <v>367670</v>
      </c>
    </row>
    <row r="22" spans="1:6" ht="30" customHeight="1">
      <c r="A22" s="1148">
        <v>2016</v>
      </c>
      <c r="B22" s="761" t="s">
        <v>973</v>
      </c>
      <c r="C22" s="905">
        <v>83</v>
      </c>
      <c r="D22" s="906">
        <v>83</v>
      </c>
      <c r="E22" s="906">
        <v>445</v>
      </c>
      <c r="F22" s="906">
        <v>24420</v>
      </c>
    </row>
    <row r="23" spans="1:6" ht="30" customHeight="1">
      <c r="A23" s="1149"/>
      <c r="B23" s="762" t="s">
        <v>974</v>
      </c>
      <c r="C23" s="902">
        <v>2672</v>
      </c>
      <c r="D23" s="902">
        <v>2699</v>
      </c>
      <c r="E23" s="902">
        <v>6345</v>
      </c>
      <c r="F23" s="902">
        <v>376707</v>
      </c>
    </row>
    <row r="24" spans="1:6" ht="30" customHeight="1" thickBot="1">
      <c r="A24" s="1150"/>
      <c r="B24" s="763" t="s">
        <v>351</v>
      </c>
      <c r="C24" s="907">
        <f>SUM(C22:C23)</f>
        <v>2755</v>
      </c>
      <c r="D24" s="907">
        <f t="shared" ref="D24:F24" si="5">SUM(D22:D23)</f>
        <v>2782</v>
      </c>
      <c r="E24" s="907">
        <f t="shared" si="5"/>
        <v>6790</v>
      </c>
      <c r="F24" s="907">
        <f t="shared" si="5"/>
        <v>401127</v>
      </c>
    </row>
    <row r="25" spans="1:6" ht="30" customHeight="1">
      <c r="A25" s="1148">
        <v>2017</v>
      </c>
      <c r="B25" s="761" t="s">
        <v>973</v>
      </c>
      <c r="C25" s="905">
        <v>135</v>
      </c>
      <c r="D25" s="905">
        <v>135</v>
      </c>
      <c r="E25" s="905">
        <v>4104</v>
      </c>
      <c r="F25" s="905">
        <v>91624</v>
      </c>
    </row>
    <row r="26" spans="1:6" ht="30" customHeight="1">
      <c r="A26" s="1149"/>
      <c r="B26" s="762" t="s">
        <v>974</v>
      </c>
      <c r="C26" s="902">
        <v>3441</v>
      </c>
      <c r="D26" s="902">
        <v>3491</v>
      </c>
      <c r="E26" s="902">
        <v>9019</v>
      </c>
      <c r="F26" s="902">
        <v>402874</v>
      </c>
    </row>
    <row r="27" spans="1:6" ht="30" customHeight="1" thickBot="1">
      <c r="A27" s="1150"/>
      <c r="B27" s="763" t="s">
        <v>351</v>
      </c>
      <c r="C27" s="907">
        <f>SUM(C25:C26)</f>
        <v>3576</v>
      </c>
      <c r="D27" s="907">
        <f t="shared" ref="D27:F27" si="6">SUM(D25:D26)</f>
        <v>3626</v>
      </c>
      <c r="E27" s="907">
        <f t="shared" si="6"/>
        <v>13123</v>
      </c>
      <c r="F27" s="907">
        <f t="shared" si="6"/>
        <v>494498</v>
      </c>
    </row>
    <row r="28" spans="1:6" ht="30" customHeight="1">
      <c r="A28" s="1148">
        <v>2018</v>
      </c>
      <c r="B28" s="761" t="s">
        <v>973</v>
      </c>
      <c r="C28" s="905">
        <v>119</v>
      </c>
      <c r="D28" s="905">
        <v>119</v>
      </c>
      <c r="E28" s="905">
        <v>580</v>
      </c>
      <c r="F28" s="905">
        <v>29549</v>
      </c>
    </row>
    <row r="29" spans="1:6" ht="30" customHeight="1">
      <c r="A29" s="1149"/>
      <c r="B29" s="762" t="s">
        <v>974</v>
      </c>
      <c r="C29" s="902">
        <v>1387</v>
      </c>
      <c r="D29" s="902">
        <v>1555</v>
      </c>
      <c r="E29" s="902">
        <v>6069</v>
      </c>
      <c r="F29" s="902">
        <v>401613</v>
      </c>
    </row>
    <row r="30" spans="1:6" ht="25.5" customHeight="1" thickBot="1">
      <c r="A30" s="1150"/>
      <c r="B30" s="763" t="s">
        <v>351</v>
      </c>
      <c r="C30" s="907">
        <f>SUM(C28:C29)</f>
        <v>1506</v>
      </c>
      <c r="D30" s="907">
        <f t="shared" ref="D30:F30" si="7">SUM(D28:D29)</f>
        <v>1674</v>
      </c>
      <c r="E30" s="907">
        <f t="shared" si="7"/>
        <v>6649</v>
      </c>
      <c r="F30" s="907">
        <f t="shared" si="7"/>
        <v>431162</v>
      </c>
    </row>
    <row r="31" spans="1:6" ht="30" customHeight="1">
      <c r="A31" s="1148">
        <v>2019</v>
      </c>
      <c r="B31" s="761" t="s">
        <v>973</v>
      </c>
      <c r="C31" s="905">
        <v>137</v>
      </c>
      <c r="D31" s="905">
        <v>137</v>
      </c>
      <c r="E31" s="905">
        <v>775</v>
      </c>
      <c r="F31" s="905">
        <v>79176</v>
      </c>
    </row>
    <row r="32" spans="1:6" ht="30" customHeight="1">
      <c r="A32" s="1149"/>
      <c r="B32" s="762" t="s">
        <v>974</v>
      </c>
      <c r="C32" s="902">
        <v>1103</v>
      </c>
      <c r="D32" s="902">
        <v>1222</v>
      </c>
      <c r="E32" s="902">
        <v>13553</v>
      </c>
      <c r="F32" s="902">
        <v>533859</v>
      </c>
    </row>
    <row r="33" spans="1:12" ht="20.25" customHeight="1" thickBot="1">
      <c r="A33" s="1150"/>
      <c r="B33" s="763" t="s">
        <v>351</v>
      </c>
      <c r="C33" s="907">
        <f>SUM(C31:C32)</f>
        <v>1240</v>
      </c>
      <c r="D33" s="907">
        <f t="shared" ref="D33:F33" si="8">SUM(D31:D32)</f>
        <v>1359</v>
      </c>
      <c r="E33" s="907">
        <f t="shared" si="8"/>
        <v>14328</v>
      </c>
      <c r="F33" s="907">
        <f t="shared" si="8"/>
        <v>613035</v>
      </c>
    </row>
    <row r="34" spans="1:12" ht="30" customHeight="1">
      <c r="A34" s="1148">
        <v>2020</v>
      </c>
      <c r="B34" s="761" t="s">
        <v>973</v>
      </c>
      <c r="C34" s="905">
        <v>161</v>
      </c>
      <c r="D34" s="905">
        <v>161</v>
      </c>
      <c r="E34" s="905">
        <v>3918</v>
      </c>
      <c r="F34" s="905">
        <v>109003</v>
      </c>
    </row>
    <row r="35" spans="1:12" ht="30" customHeight="1">
      <c r="A35" s="1149"/>
      <c r="B35" s="762" t="s">
        <v>974</v>
      </c>
      <c r="C35" s="902">
        <v>821</v>
      </c>
      <c r="D35" s="902">
        <v>988</v>
      </c>
      <c r="E35" s="902">
        <v>4102</v>
      </c>
      <c r="F35" s="902">
        <v>368879</v>
      </c>
    </row>
    <row r="36" spans="1:12" ht="20.25" customHeight="1" thickBot="1">
      <c r="A36" s="1150"/>
      <c r="B36" s="763" t="s">
        <v>351</v>
      </c>
      <c r="C36" s="907">
        <f>SUM(C34:C35)</f>
        <v>982</v>
      </c>
      <c r="D36" s="907">
        <f t="shared" ref="D36:F36" si="9">SUM(D34:D35)</f>
        <v>1149</v>
      </c>
      <c r="E36" s="907">
        <f t="shared" si="9"/>
        <v>8020</v>
      </c>
      <c r="F36" s="907">
        <f t="shared" si="9"/>
        <v>477882</v>
      </c>
    </row>
    <row r="37" spans="1:12" ht="30" customHeight="1">
      <c r="A37" s="1148">
        <v>2021</v>
      </c>
      <c r="B37" s="761" t="s">
        <v>973</v>
      </c>
      <c r="C37" s="905">
        <v>158</v>
      </c>
      <c r="D37" s="905">
        <v>158</v>
      </c>
      <c r="E37" s="905">
        <v>5006</v>
      </c>
      <c r="F37" s="905">
        <v>112732</v>
      </c>
    </row>
    <row r="38" spans="1:12" ht="30" customHeight="1">
      <c r="A38" s="1149"/>
      <c r="B38" s="762" t="s">
        <v>974</v>
      </c>
      <c r="C38" s="902">
        <v>1306</v>
      </c>
      <c r="D38" s="902">
        <v>1614</v>
      </c>
      <c r="E38" s="902">
        <v>14649</v>
      </c>
      <c r="F38" s="902">
        <v>702520</v>
      </c>
    </row>
    <row r="39" spans="1:12" ht="23.25" customHeight="1" thickBot="1">
      <c r="A39" s="1150"/>
      <c r="B39" s="763" t="s">
        <v>351</v>
      </c>
      <c r="C39" s="907">
        <f>SUM(C37:C38)</f>
        <v>1464</v>
      </c>
      <c r="D39" s="907">
        <f t="shared" ref="D39:F39" si="10">SUM(D37:D38)</f>
        <v>1772</v>
      </c>
      <c r="E39" s="907">
        <f t="shared" si="10"/>
        <v>19655</v>
      </c>
      <c r="F39" s="907">
        <f t="shared" si="10"/>
        <v>815252</v>
      </c>
    </row>
    <row r="40" spans="1:12" s="13" customFormat="1" ht="30" customHeight="1">
      <c r="A40" s="1148">
        <v>2022</v>
      </c>
      <c r="B40" s="761" t="s">
        <v>973</v>
      </c>
      <c r="C40" s="905">
        <v>184</v>
      </c>
      <c r="D40" s="905">
        <v>184</v>
      </c>
      <c r="E40" s="905">
        <v>1191</v>
      </c>
      <c r="F40" s="905">
        <v>83219</v>
      </c>
      <c r="G40" s="41"/>
      <c r="H40" s="41"/>
      <c r="I40" s="41"/>
      <c r="J40" s="41"/>
      <c r="K40" s="41"/>
      <c r="L40" s="41"/>
    </row>
    <row r="41" spans="1:12" ht="30" customHeight="1">
      <c r="A41" s="1149"/>
      <c r="B41" s="762" t="s">
        <v>974</v>
      </c>
      <c r="C41" s="902">
        <v>927</v>
      </c>
      <c r="D41" s="902">
        <v>927</v>
      </c>
      <c r="E41" s="902">
        <v>6237</v>
      </c>
      <c r="F41" s="902">
        <v>272429</v>
      </c>
    </row>
    <row r="42" spans="1:12" ht="23.25" customHeight="1" thickBot="1">
      <c r="A42" s="1150"/>
      <c r="B42" s="763" t="s">
        <v>351</v>
      </c>
      <c r="C42" s="907">
        <f>SUM(C40:C41)</f>
        <v>1111</v>
      </c>
      <c r="D42" s="907">
        <f t="shared" ref="D42:F42" si="11">SUM(D40:D41)</f>
        <v>1111</v>
      </c>
      <c r="E42" s="907">
        <f t="shared" si="11"/>
        <v>7428</v>
      </c>
      <c r="F42" s="907">
        <f t="shared" si="11"/>
        <v>355648</v>
      </c>
    </row>
    <row r="43" spans="1:12" ht="30" customHeight="1">
      <c r="A43" s="1148">
        <v>2023</v>
      </c>
      <c r="B43" s="761" t="s">
        <v>973</v>
      </c>
      <c r="C43" s="905">
        <v>207</v>
      </c>
      <c r="D43" s="905">
        <v>207</v>
      </c>
      <c r="E43" s="905">
        <v>1997</v>
      </c>
      <c r="F43" s="905">
        <v>101392</v>
      </c>
    </row>
    <row r="44" spans="1:12" ht="30" customHeight="1">
      <c r="A44" s="1149"/>
      <c r="B44" s="762" t="s">
        <v>974</v>
      </c>
      <c r="C44" s="902">
        <v>935</v>
      </c>
      <c r="D44" s="902">
        <v>1267</v>
      </c>
      <c r="E44" s="902">
        <v>11013</v>
      </c>
      <c r="F44" s="902">
        <v>768015</v>
      </c>
    </row>
    <row r="45" spans="1:12" ht="25.5" customHeight="1" thickBot="1">
      <c r="A45" s="1150"/>
      <c r="B45" s="763" t="s">
        <v>351</v>
      </c>
      <c r="C45" s="907">
        <f>SUM(C43:C44)</f>
        <v>1142</v>
      </c>
      <c r="D45" s="907">
        <f t="shared" ref="D45:F45" si="12">SUM(D43:D44)</f>
        <v>1474</v>
      </c>
      <c r="E45" s="907">
        <f t="shared" si="12"/>
        <v>13010</v>
      </c>
      <c r="F45" s="907">
        <f t="shared" si="12"/>
        <v>869407</v>
      </c>
    </row>
    <row r="46" spans="1:12" ht="30" customHeight="1">
      <c r="A46" s="1148">
        <v>2024</v>
      </c>
      <c r="B46" s="761" t="s">
        <v>973</v>
      </c>
      <c r="C46" s="905">
        <v>216</v>
      </c>
      <c r="D46" s="905">
        <v>216</v>
      </c>
      <c r="E46" s="905">
        <v>2270</v>
      </c>
      <c r="F46" s="905">
        <v>85952</v>
      </c>
    </row>
    <row r="47" spans="1:12" ht="30" customHeight="1">
      <c r="A47" s="1149"/>
      <c r="B47" s="762" t="s">
        <v>974</v>
      </c>
      <c r="C47" s="902">
        <v>1105</v>
      </c>
      <c r="D47" s="902">
        <v>1105</v>
      </c>
      <c r="E47" s="902">
        <v>4849</v>
      </c>
      <c r="F47" s="902">
        <v>322121</v>
      </c>
    </row>
    <row r="48" spans="1:12" ht="27.75" customHeight="1" thickBot="1">
      <c r="A48" s="1150"/>
      <c r="B48" s="763" t="s">
        <v>351</v>
      </c>
      <c r="C48" s="907">
        <f>SUM(C46:C47)</f>
        <v>1321</v>
      </c>
      <c r="D48" s="907">
        <f t="shared" ref="D48:F48" si="13">SUM(D46:D47)</f>
        <v>1321</v>
      </c>
      <c r="E48" s="907">
        <f t="shared" si="13"/>
        <v>7119</v>
      </c>
      <c r="F48" s="907">
        <f t="shared" si="13"/>
        <v>408073</v>
      </c>
    </row>
    <row r="49" spans="1:6" ht="23.25" customHeight="1">
      <c r="A49" s="1158" t="s">
        <v>1177</v>
      </c>
      <c r="B49" s="1159"/>
      <c r="C49" s="1159"/>
      <c r="D49" s="1159"/>
      <c r="E49" s="1159"/>
      <c r="F49" s="1159"/>
    </row>
    <row r="50" spans="1:6" ht="30.75" customHeight="1">
      <c r="A50" s="1160"/>
      <c r="B50" s="1160"/>
      <c r="C50" s="1160"/>
      <c r="D50" s="1160"/>
      <c r="E50" s="1160"/>
      <c r="F50" s="1160"/>
    </row>
    <row r="59" spans="1:6" ht="14.25">
      <c r="A59" s="1157"/>
      <c r="B59" s="1157"/>
      <c r="C59" s="1157"/>
      <c r="D59" s="1157"/>
      <c r="E59" s="1157"/>
      <c r="F59" s="1157"/>
    </row>
  </sheetData>
  <mergeCells count="20">
    <mergeCell ref="A59:F59"/>
    <mergeCell ref="A31:A33"/>
    <mergeCell ref="A34:A36"/>
    <mergeCell ref="A37:A39"/>
    <mergeCell ref="A40:A42"/>
    <mergeCell ref="A43:A45"/>
    <mergeCell ref="A49:F50"/>
    <mergeCell ref="A46:A48"/>
    <mergeCell ref="A28:A30"/>
    <mergeCell ref="A1:B1"/>
    <mergeCell ref="D1:F1"/>
    <mergeCell ref="A3:F3"/>
    <mergeCell ref="A4:F4"/>
    <mergeCell ref="A7:A9"/>
    <mergeCell ref="A10:A12"/>
    <mergeCell ref="A13:A15"/>
    <mergeCell ref="A16:A18"/>
    <mergeCell ref="A19:A21"/>
    <mergeCell ref="A22:A24"/>
    <mergeCell ref="A25:A27"/>
  </mergeCells>
  <printOptions horizontalCentered="1"/>
  <pageMargins left="0.11811023622047245" right="0.31496062992125984" top="0.55118110236220474" bottom="0.35433070866141736" header="0.31496062992125984" footer="0.31496062992125984"/>
  <pageSetup paperSize="9" scale="63"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view="pageBreakPreview" zoomScaleNormal="90" zoomScaleSheetLayoutView="100" workbookViewId="0">
      <selection activeCell="M11" sqref="M11"/>
    </sheetView>
  </sheetViews>
  <sheetFormatPr defaultColWidth="9.140625" defaultRowHeight="15"/>
  <cols>
    <col min="1" max="1" width="35.28515625" style="32" customWidth="1"/>
    <col min="2" max="2" width="21.28515625" style="32" customWidth="1"/>
    <col min="3" max="3" width="11.140625" style="32" customWidth="1"/>
    <col min="4" max="4" width="10.140625" style="32" customWidth="1"/>
    <col min="5" max="8" width="10.7109375" style="32" customWidth="1"/>
    <col min="9" max="16384" width="9.140625" style="32"/>
  </cols>
  <sheetData>
    <row r="1" spans="1:8" ht="37.5" customHeight="1">
      <c r="A1" s="618" t="s">
        <v>309</v>
      </c>
      <c r="B1" s="618"/>
      <c r="C1" s="618"/>
      <c r="D1" s="1070" t="s">
        <v>58</v>
      </c>
      <c r="E1" s="1070"/>
      <c r="F1" s="1070"/>
      <c r="G1" s="1070"/>
      <c r="H1" s="1070"/>
    </row>
    <row r="2" spans="1:8" ht="8.25" customHeight="1">
      <c r="A2" s="33"/>
      <c r="B2" s="33"/>
      <c r="C2" s="33"/>
      <c r="D2" s="619"/>
      <c r="E2" s="619"/>
      <c r="F2" s="619"/>
      <c r="G2" s="619"/>
      <c r="H2" s="619"/>
    </row>
    <row r="3" spans="1:8" ht="55.5" customHeight="1" thickBot="1">
      <c r="A3" s="1060" t="s">
        <v>1121</v>
      </c>
      <c r="B3" s="1060"/>
      <c r="C3" s="1060"/>
      <c r="D3" s="1060"/>
      <c r="E3" s="1060"/>
      <c r="F3" s="1060"/>
      <c r="G3" s="1060"/>
      <c r="H3" s="1060"/>
    </row>
    <row r="4" spans="1:8" ht="59.25" customHeight="1">
      <c r="A4" s="1093" t="s">
        <v>146</v>
      </c>
      <c r="B4" s="1095" t="s">
        <v>147</v>
      </c>
      <c r="C4" s="1095" t="s">
        <v>148</v>
      </c>
      <c r="D4" s="1095"/>
      <c r="E4" s="1095" t="s">
        <v>304</v>
      </c>
      <c r="F4" s="1095"/>
      <c r="G4" s="1095" t="s">
        <v>149</v>
      </c>
      <c r="H4" s="1167"/>
    </row>
    <row r="5" spans="1:8" ht="24.75" customHeight="1">
      <c r="A5" s="1094"/>
      <c r="B5" s="1096"/>
      <c r="C5" s="519">
        <v>2023</v>
      </c>
      <c r="D5" s="519">
        <v>2024</v>
      </c>
      <c r="E5" s="519">
        <v>2023</v>
      </c>
      <c r="F5" s="519">
        <v>2024</v>
      </c>
      <c r="G5" s="549">
        <v>2023</v>
      </c>
      <c r="H5" s="917">
        <v>2024</v>
      </c>
    </row>
    <row r="6" spans="1:8" ht="35.25" customHeight="1">
      <c r="A6" s="1162" t="s">
        <v>737</v>
      </c>
      <c r="B6" s="520" t="s">
        <v>7</v>
      </c>
      <c r="C6" s="521">
        <v>67</v>
      </c>
      <c r="D6" s="521">
        <v>65</v>
      </c>
      <c r="E6" s="521">
        <v>230</v>
      </c>
      <c r="F6" s="521">
        <v>142</v>
      </c>
      <c r="G6" s="550">
        <v>24254</v>
      </c>
      <c r="H6" s="550">
        <v>10838</v>
      </c>
    </row>
    <row r="7" spans="1:8" ht="35.25" customHeight="1">
      <c r="A7" s="1162"/>
      <c r="B7" s="520" t="s">
        <v>16</v>
      </c>
      <c r="C7" s="521">
        <v>367</v>
      </c>
      <c r="D7" s="521">
        <v>431</v>
      </c>
      <c r="E7" s="521">
        <v>733</v>
      </c>
      <c r="F7" s="521">
        <v>1032</v>
      </c>
      <c r="G7" s="550">
        <v>31555</v>
      </c>
      <c r="H7" s="550">
        <v>34490</v>
      </c>
    </row>
    <row r="8" spans="1:8" ht="28.5" customHeight="1">
      <c r="A8" s="1162"/>
      <c r="B8" s="520" t="s">
        <v>8</v>
      </c>
      <c r="C8" s="522">
        <f t="shared" ref="C8:H8" si="0">SUM(C6:C7)</f>
        <v>434</v>
      </c>
      <c r="D8" s="522">
        <f t="shared" si="0"/>
        <v>496</v>
      </c>
      <c r="E8" s="522">
        <f t="shared" si="0"/>
        <v>963</v>
      </c>
      <c r="F8" s="522">
        <f t="shared" si="0"/>
        <v>1174</v>
      </c>
      <c r="G8" s="672">
        <f t="shared" si="0"/>
        <v>55809</v>
      </c>
      <c r="H8" s="672">
        <f t="shared" si="0"/>
        <v>45328</v>
      </c>
    </row>
    <row r="9" spans="1:8" ht="35.25" customHeight="1">
      <c r="A9" s="1162" t="s">
        <v>738</v>
      </c>
      <c r="B9" s="520" t="s">
        <v>7</v>
      </c>
      <c r="C9" s="521">
        <v>54</v>
      </c>
      <c r="D9" s="521">
        <v>56</v>
      </c>
      <c r="E9" s="521">
        <v>161</v>
      </c>
      <c r="F9" s="521">
        <v>407</v>
      </c>
      <c r="G9" s="550">
        <v>6848</v>
      </c>
      <c r="H9" s="550">
        <v>20007</v>
      </c>
    </row>
    <row r="10" spans="1:8" ht="35.25" customHeight="1">
      <c r="A10" s="1163"/>
      <c r="B10" s="520" t="s">
        <v>16</v>
      </c>
      <c r="C10" s="521">
        <v>79</v>
      </c>
      <c r="D10" s="521">
        <v>94</v>
      </c>
      <c r="E10" s="521">
        <v>144</v>
      </c>
      <c r="F10" s="521">
        <v>176</v>
      </c>
      <c r="G10" s="550">
        <v>4808</v>
      </c>
      <c r="H10" s="550">
        <v>11906</v>
      </c>
    </row>
    <row r="11" spans="1:8" ht="36.75" customHeight="1">
      <c r="A11" s="1163"/>
      <c r="B11" s="520" t="s">
        <v>8</v>
      </c>
      <c r="C11" s="522">
        <f t="shared" ref="C11:H11" si="1">SUM(C9:C10)</f>
        <v>133</v>
      </c>
      <c r="D11" s="522">
        <f t="shared" si="1"/>
        <v>150</v>
      </c>
      <c r="E11" s="522">
        <f t="shared" si="1"/>
        <v>305</v>
      </c>
      <c r="F11" s="522">
        <f t="shared" si="1"/>
        <v>583</v>
      </c>
      <c r="G11" s="672">
        <f t="shared" si="1"/>
        <v>11656</v>
      </c>
      <c r="H11" s="672">
        <f t="shared" si="1"/>
        <v>31913</v>
      </c>
    </row>
    <row r="12" spans="1:8" ht="27.75" customHeight="1">
      <c r="A12" s="1164" t="s">
        <v>20</v>
      </c>
      <c r="B12" s="523" t="s">
        <v>7</v>
      </c>
      <c r="C12" s="524">
        <f>+C6+C9</f>
        <v>121</v>
      </c>
      <c r="D12" s="524">
        <f>+D6+D9</f>
        <v>121</v>
      </c>
      <c r="E12" s="524">
        <f>+E6+E9</f>
        <v>391</v>
      </c>
      <c r="F12" s="524">
        <f t="shared" ref="F12:H12" si="2">+F6+F9</f>
        <v>549</v>
      </c>
      <c r="G12" s="524">
        <f t="shared" ref="G12" si="3">+G6+G9</f>
        <v>31102</v>
      </c>
      <c r="H12" s="918">
        <f t="shared" si="2"/>
        <v>30845</v>
      </c>
    </row>
    <row r="13" spans="1:8" ht="32.25" customHeight="1">
      <c r="A13" s="1165"/>
      <c r="B13" s="523" t="s">
        <v>16</v>
      </c>
      <c r="C13" s="524">
        <f t="shared" ref="C13" si="4">+C7+C10</f>
        <v>446</v>
      </c>
      <c r="D13" s="524">
        <f t="shared" ref="D13:H13" si="5">+D7+D10</f>
        <v>525</v>
      </c>
      <c r="E13" s="524">
        <f t="shared" ref="E13" si="6">+E7+E10</f>
        <v>877</v>
      </c>
      <c r="F13" s="524">
        <f t="shared" si="5"/>
        <v>1208</v>
      </c>
      <c r="G13" s="524">
        <f t="shared" ref="G13" si="7">+G7+G10</f>
        <v>36363</v>
      </c>
      <c r="H13" s="918">
        <f t="shared" si="5"/>
        <v>46396</v>
      </c>
    </row>
    <row r="14" spans="1:8" ht="37.5" customHeight="1" thickBot="1">
      <c r="A14" s="1166"/>
      <c r="B14" s="525" t="s">
        <v>8</v>
      </c>
      <c r="C14" s="919">
        <f t="shared" ref="C14" si="8">+C8+C11</f>
        <v>567</v>
      </c>
      <c r="D14" s="919">
        <f t="shared" ref="D14:H14" si="9">+D8+D11</f>
        <v>646</v>
      </c>
      <c r="E14" s="919">
        <f t="shared" ref="E14" si="10">+E8+E11</f>
        <v>1268</v>
      </c>
      <c r="F14" s="919">
        <f t="shared" si="9"/>
        <v>1757</v>
      </c>
      <c r="G14" s="919">
        <f t="shared" ref="G14" si="11">+G8+G11</f>
        <v>67465</v>
      </c>
      <c r="H14" s="920">
        <f t="shared" si="9"/>
        <v>77241</v>
      </c>
    </row>
    <row r="15" spans="1:8" s="35" customFormat="1" ht="37.5" customHeight="1">
      <c r="A15" s="1161" t="s">
        <v>1120</v>
      </c>
      <c r="B15" s="1161"/>
      <c r="C15" s="1161"/>
      <c r="D15" s="1161"/>
      <c r="E15" s="1161"/>
      <c r="F15" s="1161"/>
      <c r="G15" s="1161"/>
      <c r="H15" s="1161"/>
    </row>
    <row r="16" spans="1:8" ht="15" customHeight="1"/>
  </sheetData>
  <mergeCells count="11">
    <mergeCell ref="D1:H1"/>
    <mergeCell ref="A15:H15"/>
    <mergeCell ref="A6:A8"/>
    <mergeCell ref="A9:A11"/>
    <mergeCell ref="A12:A14"/>
    <mergeCell ref="A3:H3"/>
    <mergeCell ref="A4:A5"/>
    <mergeCell ref="B4:B5"/>
    <mergeCell ref="C4:D4"/>
    <mergeCell ref="E4:F4"/>
    <mergeCell ref="G4:H4"/>
  </mergeCells>
  <printOptions horizontalCentered="1" verticalCentered="1"/>
  <pageMargins left="0.7" right="0.7" top="0.75" bottom="0.75" header="0.3" footer="0.3"/>
  <pageSetup paperSize="9" scale="95"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view="pageBreakPreview" zoomScale="90" zoomScaleNormal="100" zoomScaleSheetLayoutView="90" workbookViewId="0">
      <selection activeCell="B51" sqref="B51"/>
    </sheetView>
  </sheetViews>
  <sheetFormatPr defaultColWidth="9.140625" defaultRowHeight="12.75"/>
  <cols>
    <col min="1" max="1" width="11" style="36" customWidth="1"/>
    <col min="2" max="2" width="24.140625" style="1" customWidth="1"/>
    <col min="3" max="3" width="25.5703125" style="1" customWidth="1"/>
    <col min="4" max="4" width="23.42578125" style="1" customWidth="1"/>
    <col min="5" max="5" width="21" style="1" customWidth="1"/>
    <col min="6" max="16384" width="9.140625" style="1"/>
  </cols>
  <sheetData>
    <row r="1" spans="1:6" s="395" customFormat="1" ht="39.950000000000003" customHeight="1">
      <c r="A1" s="1175" t="s">
        <v>309</v>
      </c>
      <c r="B1" s="1175"/>
      <c r="C1" s="915"/>
      <c r="D1" s="1172" t="s">
        <v>58</v>
      </c>
      <c r="E1" s="1172"/>
      <c r="F1" s="921"/>
    </row>
    <row r="2" spans="1:6" ht="6.75" customHeight="1">
      <c r="A2" s="153"/>
      <c r="B2" s="145"/>
      <c r="C2" s="145"/>
      <c r="D2" s="145"/>
      <c r="E2" s="145"/>
    </row>
    <row r="3" spans="1:6" ht="37.5" customHeight="1">
      <c r="A3" s="1168" t="s">
        <v>1178</v>
      </c>
      <c r="B3" s="1168"/>
      <c r="C3" s="1168"/>
      <c r="D3" s="1168"/>
      <c r="E3" s="1168"/>
    </row>
    <row r="4" spans="1:6" ht="7.5" customHeight="1" thickBot="1">
      <c r="A4" s="14"/>
      <c r="B4" s="14"/>
      <c r="C4" s="14"/>
      <c r="D4" s="14"/>
      <c r="E4" s="14"/>
    </row>
    <row r="5" spans="1:6" s="36" customFormat="1" ht="45" thickBot="1">
      <c r="A5" s="437" t="s">
        <v>21</v>
      </c>
      <c r="B5" s="502" t="s">
        <v>22</v>
      </c>
      <c r="C5" s="438" t="s">
        <v>380</v>
      </c>
      <c r="D5" s="439" t="s">
        <v>304</v>
      </c>
      <c r="E5" s="440" t="s">
        <v>149</v>
      </c>
    </row>
    <row r="6" spans="1:6" s="38" customFormat="1" ht="24.95" hidden="1" customHeight="1">
      <c r="A6" s="1169">
        <v>2011</v>
      </c>
      <c r="B6" s="37" t="s">
        <v>7</v>
      </c>
      <c r="C6" s="154">
        <v>118</v>
      </c>
      <c r="D6" s="155">
        <v>809</v>
      </c>
      <c r="E6" s="156">
        <v>24693</v>
      </c>
    </row>
    <row r="7" spans="1:6" s="38" customFormat="1" ht="24.95" hidden="1" customHeight="1">
      <c r="A7" s="1173"/>
      <c r="B7" s="39" t="s">
        <v>16</v>
      </c>
      <c r="C7" s="157">
        <v>18</v>
      </c>
      <c r="D7" s="158">
        <v>43</v>
      </c>
      <c r="E7" s="159">
        <v>2528</v>
      </c>
    </row>
    <row r="8" spans="1:6" s="38" customFormat="1" ht="24.95" hidden="1" customHeight="1" thickBot="1">
      <c r="A8" s="1174"/>
      <c r="B8" s="40" t="s">
        <v>8</v>
      </c>
      <c r="C8" s="160">
        <v>136</v>
      </c>
      <c r="D8" s="161">
        <v>852</v>
      </c>
      <c r="E8" s="162">
        <v>27221</v>
      </c>
    </row>
    <row r="9" spans="1:6" s="38" customFormat="1" ht="24.95" hidden="1" customHeight="1">
      <c r="A9" s="1169">
        <v>2012</v>
      </c>
      <c r="B9" s="37" t="s">
        <v>7</v>
      </c>
      <c r="C9" s="253">
        <v>50</v>
      </c>
      <c r="D9" s="154">
        <v>170</v>
      </c>
      <c r="E9" s="673">
        <v>1870</v>
      </c>
    </row>
    <row r="10" spans="1:6" s="38" customFormat="1" ht="24.95" hidden="1" customHeight="1">
      <c r="A10" s="1173"/>
      <c r="B10" s="39" t="s">
        <v>16</v>
      </c>
      <c r="C10" s="254">
        <v>17</v>
      </c>
      <c r="D10" s="157">
        <v>138</v>
      </c>
      <c r="E10" s="674">
        <v>18265</v>
      </c>
    </row>
    <row r="11" spans="1:6" s="38" customFormat="1" ht="24.95" hidden="1" customHeight="1" thickBot="1">
      <c r="A11" s="1174"/>
      <c r="B11" s="40" t="s">
        <v>8</v>
      </c>
      <c r="C11" s="629">
        <f>+C9+C10</f>
        <v>67</v>
      </c>
      <c r="D11" s="629">
        <f t="shared" ref="D11:E11" si="0">+D9+D10</f>
        <v>308</v>
      </c>
      <c r="E11" s="675">
        <f t="shared" si="0"/>
        <v>20135</v>
      </c>
    </row>
    <row r="12" spans="1:6" s="38" customFormat="1" ht="21" customHeight="1">
      <c r="A12" s="1169">
        <v>2013</v>
      </c>
      <c r="B12" s="37" t="s">
        <v>7</v>
      </c>
      <c r="C12" s="253">
        <v>183</v>
      </c>
      <c r="D12" s="154">
        <v>1420</v>
      </c>
      <c r="E12" s="673">
        <v>39288</v>
      </c>
    </row>
    <row r="13" spans="1:6" s="38" customFormat="1" ht="24" customHeight="1">
      <c r="A13" s="1170"/>
      <c r="B13" s="39" t="s">
        <v>16</v>
      </c>
      <c r="C13" s="254">
        <v>33</v>
      </c>
      <c r="D13" s="157">
        <v>86</v>
      </c>
      <c r="E13" s="674">
        <v>3396</v>
      </c>
    </row>
    <row r="14" spans="1:6" s="38" customFormat="1" ht="24" customHeight="1" thickBot="1">
      <c r="A14" s="1171"/>
      <c r="B14" s="40" t="s">
        <v>8</v>
      </c>
      <c r="C14" s="630">
        <f>SUM(C12:C13)</f>
        <v>216</v>
      </c>
      <c r="D14" s="630">
        <f t="shared" ref="D14:E14" si="1">SUM(D12:D13)</f>
        <v>1506</v>
      </c>
      <c r="E14" s="631">
        <f t="shared" si="1"/>
        <v>42684</v>
      </c>
    </row>
    <row r="15" spans="1:6" s="38" customFormat="1" ht="24.95" customHeight="1">
      <c r="A15" s="1169">
        <v>2014</v>
      </c>
      <c r="B15" s="627" t="s">
        <v>7</v>
      </c>
      <c r="C15" s="632">
        <v>138</v>
      </c>
      <c r="D15" s="155">
        <v>618</v>
      </c>
      <c r="E15" s="673">
        <v>15152</v>
      </c>
    </row>
    <row r="16" spans="1:6" s="38" customFormat="1" ht="24.95" customHeight="1">
      <c r="A16" s="1170"/>
      <c r="B16" s="628" t="s">
        <v>16</v>
      </c>
      <c r="C16" s="633">
        <v>38</v>
      </c>
      <c r="D16" s="158">
        <v>605</v>
      </c>
      <c r="E16" s="674">
        <v>11295</v>
      </c>
    </row>
    <row r="17" spans="1:5" s="38" customFormat="1" ht="24.95" customHeight="1" thickBot="1">
      <c r="A17" s="1171"/>
      <c r="B17" s="40" t="s">
        <v>8</v>
      </c>
      <c r="C17" s="160">
        <f>SUM(C15:C16)</f>
        <v>176</v>
      </c>
      <c r="D17" s="161">
        <f t="shared" ref="D17:E17" si="2">SUM(D15:D16)</f>
        <v>1223</v>
      </c>
      <c r="E17" s="162">
        <f t="shared" si="2"/>
        <v>26447</v>
      </c>
    </row>
    <row r="18" spans="1:5" s="38" customFormat="1" ht="24.95" customHeight="1">
      <c r="A18" s="1169">
        <v>2015</v>
      </c>
      <c r="B18" s="37" t="s">
        <v>7</v>
      </c>
      <c r="C18" s="253">
        <v>83</v>
      </c>
      <c r="D18" s="154">
        <v>857</v>
      </c>
      <c r="E18" s="673">
        <v>13139</v>
      </c>
    </row>
    <row r="19" spans="1:5" s="38" customFormat="1" ht="24.95" customHeight="1">
      <c r="A19" s="1170"/>
      <c r="B19" s="39" t="s">
        <v>16</v>
      </c>
      <c r="C19" s="254">
        <v>153</v>
      </c>
      <c r="D19" s="157">
        <v>468</v>
      </c>
      <c r="E19" s="674">
        <v>35143</v>
      </c>
    </row>
    <row r="20" spans="1:5" s="38" customFormat="1" ht="24.95" customHeight="1" thickBot="1">
      <c r="A20" s="1171"/>
      <c r="B20" s="40" t="s">
        <v>8</v>
      </c>
      <c r="C20" s="160">
        <f>SUM(C18:C19)</f>
        <v>236</v>
      </c>
      <c r="D20" s="161">
        <f t="shared" ref="D20:E20" si="3">SUM(D18:D19)</f>
        <v>1325</v>
      </c>
      <c r="E20" s="162">
        <f t="shared" si="3"/>
        <v>48282</v>
      </c>
    </row>
    <row r="21" spans="1:5" s="38" customFormat="1" ht="24.95" customHeight="1">
      <c r="A21" s="1169">
        <v>2016</v>
      </c>
      <c r="B21" s="37" t="s">
        <v>7</v>
      </c>
      <c r="C21" s="253">
        <v>75</v>
      </c>
      <c r="D21" s="154">
        <v>623</v>
      </c>
      <c r="E21" s="673">
        <v>22073</v>
      </c>
    </row>
    <row r="22" spans="1:5" ht="24.95" customHeight="1">
      <c r="A22" s="1170"/>
      <c r="B22" s="39" t="s">
        <v>16</v>
      </c>
      <c r="C22" s="254">
        <v>1579</v>
      </c>
      <c r="D22" s="157">
        <v>2374</v>
      </c>
      <c r="E22" s="674">
        <v>173389</v>
      </c>
    </row>
    <row r="23" spans="1:5" ht="24.95" customHeight="1" thickBot="1">
      <c r="A23" s="1171"/>
      <c r="B23" s="40" t="s">
        <v>8</v>
      </c>
      <c r="C23" s="160">
        <f>SUM(C21:C22)</f>
        <v>1654</v>
      </c>
      <c r="D23" s="161">
        <f t="shared" ref="D23:E23" si="4">SUM(D21:D22)</f>
        <v>2997</v>
      </c>
      <c r="E23" s="162">
        <f t="shared" si="4"/>
        <v>195462</v>
      </c>
    </row>
    <row r="24" spans="1:5" s="38" customFormat="1" ht="24.95" customHeight="1">
      <c r="A24" s="1169">
        <v>2017</v>
      </c>
      <c r="B24" s="37" t="s">
        <v>7</v>
      </c>
      <c r="C24" s="253">
        <v>74</v>
      </c>
      <c r="D24" s="154">
        <v>658</v>
      </c>
      <c r="E24" s="673">
        <v>29026</v>
      </c>
    </row>
    <row r="25" spans="1:5" ht="24.95" customHeight="1">
      <c r="A25" s="1170"/>
      <c r="B25" s="39" t="s">
        <v>16</v>
      </c>
      <c r="C25" s="254">
        <v>3404</v>
      </c>
      <c r="D25" s="157">
        <v>4383</v>
      </c>
      <c r="E25" s="674">
        <v>288268</v>
      </c>
    </row>
    <row r="26" spans="1:5" ht="24.95" customHeight="1" thickBot="1">
      <c r="A26" s="1171"/>
      <c r="B26" s="40" t="s">
        <v>8</v>
      </c>
      <c r="C26" s="255">
        <f>SUM(C24:C25)</f>
        <v>3478</v>
      </c>
      <c r="D26" s="161">
        <f t="shared" ref="D26:E26" si="5">SUM(D24:D25)</f>
        <v>5041</v>
      </c>
      <c r="E26" s="162">
        <f t="shared" si="5"/>
        <v>317294</v>
      </c>
    </row>
    <row r="27" spans="1:5" s="38" customFormat="1" ht="24.95" customHeight="1">
      <c r="A27" s="1169">
        <v>2018</v>
      </c>
      <c r="B27" s="37" t="s">
        <v>7</v>
      </c>
      <c r="C27" s="253">
        <v>58</v>
      </c>
      <c r="D27" s="154">
        <v>309</v>
      </c>
      <c r="E27" s="673">
        <v>6252</v>
      </c>
    </row>
    <row r="28" spans="1:5" ht="24.95" customHeight="1">
      <c r="A28" s="1170"/>
      <c r="B28" s="39" t="s">
        <v>16</v>
      </c>
      <c r="C28" s="254">
        <v>1848</v>
      </c>
      <c r="D28" s="157">
        <v>2606</v>
      </c>
      <c r="E28" s="674">
        <v>105418</v>
      </c>
    </row>
    <row r="29" spans="1:5" ht="24.95" customHeight="1" thickBot="1">
      <c r="A29" s="1171"/>
      <c r="B29" s="40" t="s">
        <v>8</v>
      </c>
      <c r="C29" s="255">
        <f>SUM(C27:C28)</f>
        <v>1906</v>
      </c>
      <c r="D29" s="161">
        <f t="shared" ref="D29:E29" si="6">SUM(D27:D28)</f>
        <v>2915</v>
      </c>
      <c r="E29" s="162">
        <f t="shared" si="6"/>
        <v>111670</v>
      </c>
    </row>
    <row r="30" spans="1:5" s="38" customFormat="1" ht="24.95" customHeight="1">
      <c r="A30" s="1169">
        <v>2019</v>
      </c>
      <c r="B30" s="37" t="s">
        <v>7</v>
      </c>
      <c r="C30" s="253">
        <v>137</v>
      </c>
      <c r="D30" s="154">
        <v>2284</v>
      </c>
      <c r="E30" s="673">
        <v>65585</v>
      </c>
    </row>
    <row r="31" spans="1:5" ht="24.95" customHeight="1">
      <c r="A31" s="1170"/>
      <c r="B31" s="39" t="s">
        <v>16</v>
      </c>
      <c r="C31" s="254">
        <v>524</v>
      </c>
      <c r="D31" s="157">
        <v>1139</v>
      </c>
      <c r="E31" s="674">
        <v>65880</v>
      </c>
    </row>
    <row r="32" spans="1:5" ht="24.95" customHeight="1" thickBot="1">
      <c r="A32" s="1171"/>
      <c r="B32" s="40" t="s">
        <v>8</v>
      </c>
      <c r="C32" s="255">
        <f>SUM(C30:C31)</f>
        <v>661</v>
      </c>
      <c r="D32" s="161">
        <f t="shared" ref="D32:E32" si="7">SUM(D30:D31)</f>
        <v>3423</v>
      </c>
      <c r="E32" s="162">
        <f t="shared" si="7"/>
        <v>131465</v>
      </c>
    </row>
    <row r="33" spans="1:12" s="38" customFormat="1" ht="24.95" customHeight="1">
      <c r="A33" s="1169">
        <v>2020</v>
      </c>
      <c r="B33" s="37" t="s">
        <v>7</v>
      </c>
      <c r="C33" s="253">
        <v>97</v>
      </c>
      <c r="D33" s="154">
        <v>2561</v>
      </c>
      <c r="E33" s="673">
        <v>57834</v>
      </c>
    </row>
    <row r="34" spans="1:12" ht="24.95" customHeight="1">
      <c r="A34" s="1170"/>
      <c r="B34" s="39" t="s">
        <v>16</v>
      </c>
      <c r="C34" s="254">
        <v>337</v>
      </c>
      <c r="D34" s="157">
        <v>660</v>
      </c>
      <c r="E34" s="674">
        <v>37002</v>
      </c>
    </row>
    <row r="35" spans="1:12" ht="24.95" customHeight="1" thickBot="1">
      <c r="A35" s="1171"/>
      <c r="B35" s="40" t="s">
        <v>8</v>
      </c>
      <c r="C35" s="255">
        <f>SUM(C33:C34)</f>
        <v>434</v>
      </c>
      <c r="D35" s="161">
        <f t="shared" ref="D35:E35" si="8">SUM(D33:D34)</f>
        <v>3221</v>
      </c>
      <c r="E35" s="162">
        <f t="shared" si="8"/>
        <v>94836</v>
      </c>
    </row>
    <row r="36" spans="1:12" s="38" customFormat="1" ht="24.95" customHeight="1">
      <c r="A36" s="1169">
        <v>2021</v>
      </c>
      <c r="B36" s="37" t="s">
        <v>7</v>
      </c>
      <c r="C36" s="253">
        <v>163</v>
      </c>
      <c r="D36" s="154">
        <v>4451</v>
      </c>
      <c r="E36" s="673">
        <v>120364</v>
      </c>
    </row>
    <row r="37" spans="1:12" ht="24.95" customHeight="1">
      <c r="A37" s="1170"/>
      <c r="B37" s="39" t="s">
        <v>16</v>
      </c>
      <c r="C37" s="254">
        <v>785</v>
      </c>
      <c r="D37" s="157">
        <v>1561</v>
      </c>
      <c r="E37" s="674">
        <v>65297</v>
      </c>
    </row>
    <row r="38" spans="1:12" ht="24.95" customHeight="1" thickBot="1">
      <c r="A38" s="1171"/>
      <c r="B38" s="40" t="s">
        <v>8</v>
      </c>
      <c r="C38" s="255">
        <f>SUM(C36:C37)</f>
        <v>948</v>
      </c>
      <c r="D38" s="161">
        <f t="shared" ref="D38:E38" si="9">SUM(D36:D37)</f>
        <v>6012</v>
      </c>
      <c r="E38" s="162">
        <f t="shared" si="9"/>
        <v>185661</v>
      </c>
    </row>
    <row r="39" spans="1:12" s="13" customFormat="1" ht="24.95" customHeight="1">
      <c r="A39" s="1169">
        <v>2022</v>
      </c>
      <c r="B39" s="37" t="s">
        <v>7</v>
      </c>
      <c r="C39" s="253">
        <v>100</v>
      </c>
      <c r="D39" s="154">
        <v>1534</v>
      </c>
      <c r="E39" s="673">
        <v>25387</v>
      </c>
      <c r="F39" s="41"/>
      <c r="G39" s="41"/>
      <c r="H39" s="41"/>
      <c r="I39" s="41"/>
      <c r="J39" s="41"/>
      <c r="K39" s="41"/>
      <c r="L39" s="41"/>
    </row>
    <row r="40" spans="1:12" ht="24.95" customHeight="1">
      <c r="A40" s="1170"/>
      <c r="B40" s="39" t="s">
        <v>16</v>
      </c>
      <c r="C40" s="254">
        <v>522</v>
      </c>
      <c r="D40" s="157">
        <v>1107</v>
      </c>
      <c r="E40" s="674">
        <v>64298</v>
      </c>
    </row>
    <row r="41" spans="1:12" ht="24.95" customHeight="1" thickBot="1">
      <c r="A41" s="1171"/>
      <c r="B41" s="40" t="s">
        <v>8</v>
      </c>
      <c r="C41" s="255">
        <f>SUM(C39:C40)</f>
        <v>622</v>
      </c>
      <c r="D41" s="161">
        <f t="shared" ref="D41:E41" si="10">SUM(D39:D40)</f>
        <v>2641</v>
      </c>
      <c r="E41" s="162">
        <f t="shared" si="10"/>
        <v>89685</v>
      </c>
    </row>
    <row r="42" spans="1:12" s="38" customFormat="1" ht="27" customHeight="1">
      <c r="A42" s="1169">
        <v>2023</v>
      </c>
      <c r="B42" s="37" t="s">
        <v>7</v>
      </c>
      <c r="C42" s="253">
        <v>121</v>
      </c>
      <c r="D42" s="154">
        <v>391</v>
      </c>
      <c r="E42" s="673">
        <v>31102</v>
      </c>
    </row>
    <row r="43" spans="1:12" s="38" customFormat="1" ht="20.25" customHeight="1">
      <c r="A43" s="1173"/>
      <c r="B43" s="39" t="s">
        <v>16</v>
      </c>
      <c r="C43" s="254">
        <v>446</v>
      </c>
      <c r="D43" s="157">
        <v>877</v>
      </c>
      <c r="E43" s="674">
        <v>36363</v>
      </c>
    </row>
    <row r="44" spans="1:12" s="38" customFormat="1" ht="25.5" customHeight="1" thickBot="1">
      <c r="A44" s="1174"/>
      <c r="B44" s="40" t="s">
        <v>8</v>
      </c>
      <c r="C44" s="629">
        <f>+C42+C43</f>
        <v>567</v>
      </c>
      <c r="D44" s="629">
        <f t="shared" ref="D44:E44" si="11">+D42+D43</f>
        <v>1268</v>
      </c>
      <c r="E44" s="675">
        <f t="shared" si="11"/>
        <v>67465</v>
      </c>
    </row>
    <row r="45" spans="1:12" s="38" customFormat="1" ht="25.5" customHeight="1">
      <c r="A45" s="1169">
        <v>2024</v>
      </c>
      <c r="B45" s="37" t="s">
        <v>7</v>
      </c>
      <c r="C45" s="253">
        <v>121</v>
      </c>
      <c r="D45" s="154">
        <v>549</v>
      </c>
      <c r="E45" s="673">
        <v>30845</v>
      </c>
    </row>
    <row r="46" spans="1:12" s="38" customFormat="1" ht="25.5" customHeight="1">
      <c r="A46" s="1173"/>
      <c r="B46" s="39" t="s">
        <v>16</v>
      </c>
      <c r="C46" s="254">
        <v>524</v>
      </c>
      <c r="D46" s="157">
        <v>1208</v>
      </c>
      <c r="E46" s="674">
        <v>46396</v>
      </c>
    </row>
    <row r="47" spans="1:12" s="38" customFormat="1" ht="25.5" customHeight="1" thickBot="1">
      <c r="A47" s="1174"/>
      <c r="B47" s="40" t="s">
        <v>8</v>
      </c>
      <c r="C47" s="629">
        <f>+C45+C46</f>
        <v>645</v>
      </c>
      <c r="D47" s="629">
        <f t="shared" ref="D47:E47" si="12">+D45+D46</f>
        <v>1757</v>
      </c>
      <c r="E47" s="675">
        <f t="shared" si="12"/>
        <v>77241</v>
      </c>
    </row>
    <row r="48" spans="1:12" ht="33" customHeight="1">
      <c r="A48" s="1062" t="s">
        <v>1175</v>
      </c>
      <c r="B48" s="1062"/>
      <c r="C48" s="1062"/>
      <c r="D48" s="1062"/>
      <c r="E48" s="1062"/>
    </row>
    <row r="49" spans="1:1">
      <c r="A49" s="1"/>
    </row>
    <row r="50" spans="1:1">
      <c r="A50" s="1"/>
    </row>
  </sheetData>
  <mergeCells count="18">
    <mergeCell ref="A36:A38"/>
    <mergeCell ref="A48:E48"/>
    <mergeCell ref="A30:A32"/>
    <mergeCell ref="A24:A26"/>
    <mergeCell ref="A21:A23"/>
    <mergeCell ref="A39:A41"/>
    <mergeCell ref="A42:A44"/>
    <mergeCell ref="A45:A47"/>
    <mergeCell ref="A3:E3"/>
    <mergeCell ref="A33:A35"/>
    <mergeCell ref="A27:A29"/>
    <mergeCell ref="D1:E1"/>
    <mergeCell ref="A18:A20"/>
    <mergeCell ref="A9:A11"/>
    <mergeCell ref="A1:B1"/>
    <mergeCell ref="A6:A8"/>
    <mergeCell ref="A12:A14"/>
    <mergeCell ref="A15:A17"/>
  </mergeCells>
  <phoneticPr fontId="39" type="noConversion"/>
  <printOptions horizontalCentered="1"/>
  <pageMargins left="0.9055118110236221" right="0.70866141732283472" top="0.55118110236220474" bottom="0.74803149606299213" header="0.31496062992125984" footer="0.31496062992125984"/>
  <pageSetup paperSize="9" scale="71"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8"/>
  <sheetViews>
    <sheetView showGridLines="0" view="pageBreakPreview" topLeftCell="A27" zoomScale="70" zoomScaleNormal="100" zoomScaleSheetLayoutView="70" workbookViewId="0">
      <selection activeCell="Q28" sqref="Q28"/>
    </sheetView>
  </sheetViews>
  <sheetFormatPr defaultColWidth="9.140625" defaultRowHeight="15"/>
  <cols>
    <col min="1" max="1" width="8.7109375" style="44" customWidth="1"/>
    <col min="2" max="2" width="18" style="43" customWidth="1"/>
    <col min="3" max="3" width="11" style="104" customWidth="1"/>
    <col min="4" max="4" width="15.42578125" style="104" customWidth="1"/>
    <col min="5" max="5" width="14.85546875" style="104" customWidth="1"/>
    <col min="6" max="6" width="17.7109375" style="104" customWidth="1"/>
    <col min="7" max="7" width="13.85546875" style="104" customWidth="1"/>
    <col min="8" max="8" width="11.85546875" style="104" customWidth="1"/>
    <col min="9" max="9" width="15.7109375" style="104" customWidth="1"/>
    <col min="10" max="10" width="13.85546875" style="104" customWidth="1"/>
    <col min="11" max="11" width="17.7109375" style="104" customWidth="1"/>
    <col min="12" max="12" width="12.7109375" style="104" customWidth="1"/>
    <col min="13" max="13" width="6.7109375" style="32" customWidth="1"/>
    <col min="14" max="16384" width="9.140625" style="43"/>
  </cols>
  <sheetData>
    <row r="1" spans="1:13" ht="50.1" customHeight="1">
      <c r="A1" s="1191" t="s">
        <v>668</v>
      </c>
      <c r="B1" s="1191"/>
      <c r="C1" s="1191"/>
      <c r="D1" s="1191"/>
      <c r="E1" s="1191"/>
      <c r="F1" s="1191"/>
      <c r="G1" s="922"/>
      <c r="H1" s="922"/>
      <c r="I1" s="922"/>
      <c r="J1" s="922"/>
      <c r="K1" s="1193" t="s">
        <v>58</v>
      </c>
      <c r="L1" s="1193"/>
    </row>
    <row r="2" spans="1:13" ht="7.5" customHeight="1">
      <c r="A2" s="923"/>
      <c r="B2" s="923"/>
      <c r="C2" s="923"/>
      <c r="D2" s="923"/>
      <c r="E2" s="923"/>
      <c r="F2" s="923"/>
      <c r="G2" s="924"/>
      <c r="H2" s="924"/>
      <c r="I2" s="924"/>
      <c r="J2" s="924"/>
      <c r="K2" s="924"/>
      <c r="L2" s="924"/>
    </row>
    <row r="3" spans="1:13" s="2" customFormat="1" ht="43.5" customHeight="1" thickBot="1">
      <c r="A3" s="1192" t="s">
        <v>1179</v>
      </c>
      <c r="B3" s="1192"/>
      <c r="C3" s="1192"/>
      <c r="D3" s="1192"/>
      <c r="E3" s="1192"/>
      <c r="F3" s="1192"/>
      <c r="G3" s="1192"/>
      <c r="H3" s="1192"/>
      <c r="I3" s="1192"/>
      <c r="J3" s="1192"/>
      <c r="K3" s="1192"/>
      <c r="L3" s="1192"/>
    </row>
    <row r="4" spans="1:13" ht="47.25" customHeight="1">
      <c r="A4" s="1186" t="s">
        <v>1183</v>
      </c>
      <c r="B4" s="1186" t="s">
        <v>1184</v>
      </c>
      <c r="C4" s="1188" t="s">
        <v>1185</v>
      </c>
      <c r="D4" s="1189"/>
      <c r="E4" s="1189"/>
      <c r="F4" s="1189"/>
      <c r="G4" s="1190"/>
      <c r="H4" s="1189" t="s">
        <v>1186</v>
      </c>
      <c r="I4" s="1189"/>
      <c r="J4" s="1189"/>
      <c r="K4" s="1189"/>
      <c r="L4" s="1190"/>
    </row>
    <row r="5" spans="1:13" ht="102.75" customHeight="1" thickBot="1">
      <c r="A5" s="1187"/>
      <c r="B5" s="1187"/>
      <c r="C5" s="943" t="s">
        <v>1187</v>
      </c>
      <c r="D5" s="944" t="s">
        <v>1188</v>
      </c>
      <c r="E5" s="945" t="s">
        <v>1189</v>
      </c>
      <c r="F5" s="944" t="s">
        <v>1190</v>
      </c>
      <c r="G5" s="946" t="s">
        <v>1191</v>
      </c>
      <c r="H5" s="947" t="s">
        <v>1187</v>
      </c>
      <c r="I5" s="945" t="s">
        <v>1188</v>
      </c>
      <c r="J5" s="945" t="s">
        <v>1192</v>
      </c>
      <c r="K5" s="945" t="s">
        <v>1193</v>
      </c>
      <c r="L5" s="946" t="s">
        <v>1191</v>
      </c>
    </row>
    <row r="6" spans="1:13" ht="35.1" hidden="1" customHeight="1">
      <c r="A6" s="1179">
        <v>2011</v>
      </c>
      <c r="B6" s="72" t="s">
        <v>7</v>
      </c>
      <c r="C6" s="248">
        <v>0</v>
      </c>
      <c r="D6" s="244">
        <v>0</v>
      </c>
      <c r="E6" s="244">
        <v>0</v>
      </c>
      <c r="F6" s="244">
        <v>0</v>
      </c>
      <c r="G6" s="245">
        <v>0</v>
      </c>
      <c r="H6" s="271">
        <v>0</v>
      </c>
      <c r="I6" s="271">
        <v>0</v>
      </c>
      <c r="J6" s="271">
        <v>0</v>
      </c>
      <c r="K6" s="271">
        <v>0</v>
      </c>
      <c r="L6" s="384">
        <v>0</v>
      </c>
      <c r="M6" s="35"/>
    </row>
    <row r="7" spans="1:13" ht="35.1" hidden="1" customHeight="1">
      <c r="A7" s="1180"/>
      <c r="B7" s="70" t="s">
        <v>5</v>
      </c>
      <c r="C7" s="249">
        <v>9</v>
      </c>
      <c r="D7" s="246">
        <v>26</v>
      </c>
      <c r="E7" s="246">
        <v>798</v>
      </c>
      <c r="F7" s="246">
        <v>557</v>
      </c>
      <c r="G7" s="247">
        <v>13273</v>
      </c>
      <c r="H7" s="272">
        <v>0</v>
      </c>
      <c r="I7" s="246">
        <v>0</v>
      </c>
      <c r="J7" s="246">
        <v>0</v>
      </c>
      <c r="K7" s="246">
        <v>0</v>
      </c>
      <c r="L7" s="247">
        <v>0</v>
      </c>
      <c r="M7" s="35"/>
    </row>
    <row r="8" spans="1:13" ht="35.1" hidden="1" customHeight="1" thickBot="1">
      <c r="A8" s="1181"/>
      <c r="B8" s="71" t="s">
        <v>6</v>
      </c>
      <c r="C8" s="243">
        <v>9</v>
      </c>
      <c r="D8" s="165">
        <v>26</v>
      </c>
      <c r="E8" s="165">
        <v>798</v>
      </c>
      <c r="F8" s="165">
        <v>557</v>
      </c>
      <c r="G8" s="166">
        <v>13273</v>
      </c>
      <c r="H8" s="273">
        <v>0</v>
      </c>
      <c r="I8" s="165">
        <v>0</v>
      </c>
      <c r="J8" s="165">
        <v>0</v>
      </c>
      <c r="K8" s="165">
        <v>0</v>
      </c>
      <c r="L8" s="166">
        <v>0</v>
      </c>
      <c r="M8" s="33"/>
    </row>
    <row r="9" spans="1:13" ht="35.1" hidden="1" customHeight="1">
      <c r="A9" s="1179">
        <v>2012</v>
      </c>
      <c r="B9" s="72" t="s">
        <v>7</v>
      </c>
      <c r="C9" s="248">
        <v>0</v>
      </c>
      <c r="D9" s="244">
        <v>0</v>
      </c>
      <c r="E9" s="244">
        <v>0</v>
      </c>
      <c r="F9" s="244">
        <v>0</v>
      </c>
      <c r="G9" s="638">
        <v>0</v>
      </c>
      <c r="H9" s="271">
        <v>0</v>
      </c>
      <c r="I9" s="244">
        <v>0</v>
      </c>
      <c r="J9" s="244">
        <v>0</v>
      </c>
      <c r="K9" s="244">
        <v>0</v>
      </c>
      <c r="L9" s="245">
        <v>0</v>
      </c>
      <c r="M9" s="33"/>
    </row>
    <row r="10" spans="1:13" ht="35.1" hidden="1" customHeight="1">
      <c r="A10" s="1180"/>
      <c r="B10" s="70" t="s">
        <v>5</v>
      </c>
      <c r="C10" s="634">
        <v>7</v>
      </c>
      <c r="D10" s="635">
        <v>9</v>
      </c>
      <c r="E10" s="246">
        <v>1453</v>
      </c>
      <c r="F10" s="635">
        <v>768</v>
      </c>
      <c r="G10" s="247">
        <v>36073</v>
      </c>
      <c r="H10" s="272">
        <v>0</v>
      </c>
      <c r="I10" s="246">
        <v>0</v>
      </c>
      <c r="J10" s="246">
        <v>0</v>
      </c>
      <c r="K10" s="246">
        <v>0</v>
      </c>
      <c r="L10" s="247">
        <v>0</v>
      </c>
      <c r="M10" s="33"/>
    </row>
    <row r="11" spans="1:13" ht="35.1" hidden="1" customHeight="1" thickBot="1">
      <c r="A11" s="1181"/>
      <c r="B11" s="636" t="s">
        <v>6</v>
      </c>
      <c r="C11" s="634">
        <f>SUM(C9:C10)</f>
        <v>7</v>
      </c>
      <c r="D11" s="165">
        <f t="shared" ref="D11:L11" si="0">SUM(D9:D10)</f>
        <v>9</v>
      </c>
      <c r="E11" s="273">
        <f t="shared" si="0"/>
        <v>1453</v>
      </c>
      <c r="F11" s="637">
        <f t="shared" si="0"/>
        <v>768</v>
      </c>
      <c r="G11" s="639">
        <f t="shared" si="0"/>
        <v>36073</v>
      </c>
      <c r="H11" s="634">
        <f t="shared" si="0"/>
        <v>0</v>
      </c>
      <c r="I11" s="165">
        <f t="shared" si="0"/>
        <v>0</v>
      </c>
      <c r="J11" s="273">
        <f t="shared" si="0"/>
        <v>0</v>
      </c>
      <c r="K11" s="637">
        <f t="shared" si="0"/>
        <v>0</v>
      </c>
      <c r="L11" s="639">
        <f t="shared" si="0"/>
        <v>0</v>
      </c>
      <c r="M11" s="33"/>
    </row>
    <row r="12" spans="1:13" ht="27" customHeight="1">
      <c r="A12" s="1176">
        <v>2013</v>
      </c>
      <c r="B12" s="925" t="s">
        <v>1180</v>
      </c>
      <c r="C12" s="926">
        <v>2</v>
      </c>
      <c r="D12" s="927">
        <v>59</v>
      </c>
      <c r="E12" s="927">
        <v>14109</v>
      </c>
      <c r="F12" s="927">
        <v>186</v>
      </c>
      <c r="G12" s="928">
        <v>9300</v>
      </c>
      <c r="H12" s="929">
        <v>0</v>
      </c>
      <c r="I12" s="927">
        <v>0</v>
      </c>
      <c r="J12" s="927">
        <v>0</v>
      </c>
      <c r="K12" s="927">
        <v>0</v>
      </c>
      <c r="L12" s="930">
        <v>0</v>
      </c>
      <c r="M12" s="33"/>
    </row>
    <row r="13" spans="1:13" ht="32.25" customHeight="1">
      <c r="A13" s="1177"/>
      <c r="B13" s="931" t="s">
        <v>1181</v>
      </c>
      <c r="C13" s="932">
        <v>16</v>
      </c>
      <c r="D13" s="933">
        <v>128</v>
      </c>
      <c r="E13" s="934">
        <v>38119</v>
      </c>
      <c r="F13" s="933">
        <v>16446</v>
      </c>
      <c r="G13" s="935">
        <v>298594</v>
      </c>
      <c r="H13" s="936">
        <v>0</v>
      </c>
      <c r="I13" s="934">
        <v>0</v>
      </c>
      <c r="J13" s="934">
        <v>0</v>
      </c>
      <c r="K13" s="934">
        <v>0</v>
      </c>
      <c r="L13" s="935">
        <v>0</v>
      </c>
      <c r="M13" s="33"/>
    </row>
    <row r="14" spans="1:13" ht="33" customHeight="1" thickBot="1">
      <c r="A14" s="1178"/>
      <c r="B14" s="937" t="s">
        <v>1182</v>
      </c>
      <c r="C14" s="938">
        <f>SUM(C12:C13)</f>
        <v>18</v>
      </c>
      <c r="D14" s="939">
        <f t="shared" ref="D14:L14" si="1">SUM(D12:D13)</f>
        <v>187</v>
      </c>
      <c r="E14" s="939">
        <f t="shared" si="1"/>
        <v>52228</v>
      </c>
      <c r="F14" s="939">
        <f t="shared" si="1"/>
        <v>16632</v>
      </c>
      <c r="G14" s="940">
        <f t="shared" si="1"/>
        <v>307894</v>
      </c>
      <c r="H14" s="941">
        <f t="shared" si="1"/>
        <v>0</v>
      </c>
      <c r="I14" s="939">
        <f t="shared" si="1"/>
        <v>0</v>
      </c>
      <c r="J14" s="939">
        <f t="shared" si="1"/>
        <v>0</v>
      </c>
      <c r="K14" s="939">
        <f t="shared" si="1"/>
        <v>0</v>
      </c>
      <c r="L14" s="940">
        <f t="shared" si="1"/>
        <v>0</v>
      </c>
      <c r="M14" s="33"/>
    </row>
    <row r="15" spans="1:13" ht="35.1" customHeight="1">
      <c r="A15" s="1176">
        <v>2014</v>
      </c>
      <c r="B15" s="925" t="s">
        <v>1180</v>
      </c>
      <c r="C15" s="926">
        <v>1</v>
      </c>
      <c r="D15" s="927">
        <v>56</v>
      </c>
      <c r="E15" s="927">
        <v>13848</v>
      </c>
      <c r="F15" s="927">
        <v>0</v>
      </c>
      <c r="G15" s="928">
        <v>0</v>
      </c>
      <c r="H15" s="929">
        <v>0</v>
      </c>
      <c r="I15" s="927">
        <v>0</v>
      </c>
      <c r="J15" s="927">
        <v>0</v>
      </c>
      <c r="K15" s="927">
        <v>0</v>
      </c>
      <c r="L15" s="930">
        <v>0</v>
      </c>
      <c r="M15" s="33"/>
    </row>
    <row r="16" spans="1:13" ht="35.1" customHeight="1">
      <c r="A16" s="1177"/>
      <c r="B16" s="931" t="s">
        <v>1181</v>
      </c>
      <c r="C16" s="932">
        <v>11</v>
      </c>
      <c r="D16" s="933">
        <v>51</v>
      </c>
      <c r="E16" s="934">
        <v>11633</v>
      </c>
      <c r="F16" s="933">
        <v>6603</v>
      </c>
      <c r="G16" s="935">
        <v>365134</v>
      </c>
      <c r="H16" s="936">
        <v>1</v>
      </c>
      <c r="I16" s="934">
        <v>10</v>
      </c>
      <c r="J16" s="934">
        <v>302</v>
      </c>
      <c r="K16" s="934">
        <v>205</v>
      </c>
      <c r="L16" s="935">
        <v>25420</v>
      </c>
      <c r="M16" s="33"/>
    </row>
    <row r="17" spans="1:15" ht="35.1" customHeight="1" thickBot="1">
      <c r="A17" s="1178"/>
      <c r="B17" s="937" t="s">
        <v>1182</v>
      </c>
      <c r="C17" s="938">
        <f>SUM(C15:C16)</f>
        <v>12</v>
      </c>
      <c r="D17" s="939">
        <f t="shared" ref="D17:L17" si="2">SUM(D15:D16)</f>
        <v>107</v>
      </c>
      <c r="E17" s="939">
        <f t="shared" si="2"/>
        <v>25481</v>
      </c>
      <c r="F17" s="939">
        <f t="shared" si="2"/>
        <v>6603</v>
      </c>
      <c r="G17" s="940">
        <f t="shared" si="2"/>
        <v>365134</v>
      </c>
      <c r="H17" s="941">
        <f t="shared" si="2"/>
        <v>1</v>
      </c>
      <c r="I17" s="939">
        <f t="shared" si="2"/>
        <v>10</v>
      </c>
      <c r="J17" s="939">
        <f t="shared" si="2"/>
        <v>302</v>
      </c>
      <c r="K17" s="939">
        <f t="shared" si="2"/>
        <v>205</v>
      </c>
      <c r="L17" s="940">
        <f t="shared" si="2"/>
        <v>25420</v>
      </c>
      <c r="M17" s="33"/>
    </row>
    <row r="18" spans="1:15" ht="35.1" customHeight="1">
      <c r="A18" s="1176">
        <v>2015</v>
      </c>
      <c r="B18" s="925" t="s">
        <v>1180</v>
      </c>
      <c r="C18" s="926">
        <v>4</v>
      </c>
      <c r="D18" s="927">
        <v>76</v>
      </c>
      <c r="E18" s="927">
        <v>14645</v>
      </c>
      <c r="F18" s="927">
        <v>335</v>
      </c>
      <c r="G18" s="928">
        <v>4801</v>
      </c>
      <c r="H18" s="929">
        <v>0</v>
      </c>
      <c r="I18" s="927">
        <v>0</v>
      </c>
      <c r="J18" s="927">
        <v>0</v>
      </c>
      <c r="K18" s="927">
        <v>0</v>
      </c>
      <c r="L18" s="930">
        <v>0</v>
      </c>
      <c r="M18" s="33"/>
    </row>
    <row r="19" spans="1:15" ht="35.1" customHeight="1">
      <c r="A19" s="1177"/>
      <c r="B19" s="931" t="s">
        <v>1181</v>
      </c>
      <c r="C19" s="932">
        <v>22</v>
      </c>
      <c r="D19" s="933">
        <v>90</v>
      </c>
      <c r="E19" s="934">
        <v>16394</v>
      </c>
      <c r="F19" s="933">
        <v>7605</v>
      </c>
      <c r="G19" s="935">
        <v>124380</v>
      </c>
      <c r="H19" s="936">
        <v>1</v>
      </c>
      <c r="I19" s="934">
        <v>1</v>
      </c>
      <c r="J19" s="934">
        <v>131</v>
      </c>
      <c r="K19" s="934">
        <v>42</v>
      </c>
      <c r="L19" s="935">
        <v>168</v>
      </c>
      <c r="M19" s="33"/>
    </row>
    <row r="20" spans="1:15" ht="35.1" customHeight="1" thickBot="1">
      <c r="A20" s="1178"/>
      <c r="B20" s="937" t="s">
        <v>1182</v>
      </c>
      <c r="C20" s="938">
        <f>SUM(C18:C19)</f>
        <v>26</v>
      </c>
      <c r="D20" s="939">
        <f t="shared" ref="D20:L20" si="3">SUM(D18:D19)</f>
        <v>166</v>
      </c>
      <c r="E20" s="939">
        <f t="shared" si="3"/>
        <v>31039</v>
      </c>
      <c r="F20" s="939">
        <f t="shared" si="3"/>
        <v>7940</v>
      </c>
      <c r="G20" s="940">
        <f t="shared" si="3"/>
        <v>129181</v>
      </c>
      <c r="H20" s="941">
        <f t="shared" si="3"/>
        <v>1</v>
      </c>
      <c r="I20" s="939">
        <f t="shared" si="3"/>
        <v>1</v>
      </c>
      <c r="J20" s="939">
        <f t="shared" si="3"/>
        <v>131</v>
      </c>
      <c r="K20" s="939">
        <f t="shared" si="3"/>
        <v>42</v>
      </c>
      <c r="L20" s="940">
        <f t="shared" si="3"/>
        <v>168</v>
      </c>
      <c r="M20" s="33"/>
      <c r="O20" s="250"/>
    </row>
    <row r="21" spans="1:15" ht="35.1" customHeight="1">
      <c r="A21" s="1176">
        <v>2016</v>
      </c>
      <c r="B21" s="925" t="s">
        <v>1180</v>
      </c>
      <c r="C21" s="926">
        <v>1</v>
      </c>
      <c r="D21" s="927">
        <v>56</v>
      </c>
      <c r="E21" s="927">
        <v>13848</v>
      </c>
      <c r="F21" s="927">
        <v>0</v>
      </c>
      <c r="G21" s="928">
        <v>0</v>
      </c>
      <c r="H21" s="929">
        <v>0</v>
      </c>
      <c r="I21" s="927">
        <v>0</v>
      </c>
      <c r="J21" s="927">
        <v>0</v>
      </c>
      <c r="K21" s="927">
        <v>0</v>
      </c>
      <c r="L21" s="930">
        <v>0</v>
      </c>
      <c r="M21" s="35"/>
      <c r="O21" s="250"/>
    </row>
    <row r="22" spans="1:15" ht="35.1" customHeight="1">
      <c r="A22" s="1177"/>
      <c r="B22" s="931" t="s">
        <v>1181</v>
      </c>
      <c r="C22" s="932">
        <v>19</v>
      </c>
      <c r="D22" s="933">
        <v>35</v>
      </c>
      <c r="E22" s="934">
        <v>4756</v>
      </c>
      <c r="F22" s="933">
        <v>2518</v>
      </c>
      <c r="G22" s="935">
        <v>98404</v>
      </c>
      <c r="H22" s="936">
        <v>1</v>
      </c>
      <c r="I22" s="934">
        <v>1</v>
      </c>
      <c r="J22" s="934">
        <v>131</v>
      </c>
      <c r="K22" s="934">
        <v>42</v>
      </c>
      <c r="L22" s="935">
        <v>1386</v>
      </c>
      <c r="M22" s="33"/>
    </row>
    <row r="23" spans="1:15" ht="35.1" customHeight="1" thickBot="1">
      <c r="A23" s="1178"/>
      <c r="B23" s="937" t="s">
        <v>1182</v>
      </c>
      <c r="C23" s="938">
        <f>SUM(C21:C22)</f>
        <v>20</v>
      </c>
      <c r="D23" s="939">
        <f t="shared" ref="D23:L23" si="4">SUM(D21:D22)</f>
        <v>91</v>
      </c>
      <c r="E23" s="939">
        <f t="shared" si="4"/>
        <v>18604</v>
      </c>
      <c r="F23" s="939">
        <f t="shared" si="4"/>
        <v>2518</v>
      </c>
      <c r="G23" s="940">
        <f t="shared" si="4"/>
        <v>98404</v>
      </c>
      <c r="H23" s="941">
        <f t="shared" si="4"/>
        <v>1</v>
      </c>
      <c r="I23" s="939">
        <f t="shared" si="4"/>
        <v>1</v>
      </c>
      <c r="J23" s="939">
        <f t="shared" si="4"/>
        <v>131</v>
      </c>
      <c r="K23" s="939">
        <f t="shared" si="4"/>
        <v>42</v>
      </c>
      <c r="L23" s="940">
        <f t="shared" si="4"/>
        <v>1386</v>
      </c>
    </row>
    <row r="24" spans="1:15" ht="35.1" customHeight="1">
      <c r="A24" s="1182">
        <v>2017</v>
      </c>
      <c r="B24" s="925" t="s">
        <v>1180</v>
      </c>
      <c r="C24" s="926">
        <v>3</v>
      </c>
      <c r="D24" s="927">
        <v>132</v>
      </c>
      <c r="E24" s="927">
        <v>14758</v>
      </c>
      <c r="F24" s="927">
        <v>881</v>
      </c>
      <c r="G24" s="928">
        <v>5160</v>
      </c>
      <c r="H24" s="926">
        <v>0</v>
      </c>
      <c r="I24" s="927">
        <v>0</v>
      </c>
      <c r="J24" s="927">
        <v>0</v>
      </c>
      <c r="K24" s="927">
        <v>0</v>
      </c>
      <c r="L24" s="930">
        <v>0</v>
      </c>
      <c r="M24" s="35"/>
      <c r="O24" s="250"/>
    </row>
    <row r="25" spans="1:15" ht="35.1" customHeight="1">
      <c r="A25" s="1183"/>
      <c r="B25" s="931" t="s">
        <v>1181</v>
      </c>
      <c r="C25" s="932">
        <v>22</v>
      </c>
      <c r="D25" s="933">
        <v>40</v>
      </c>
      <c r="E25" s="934">
        <v>21000</v>
      </c>
      <c r="F25" s="933">
        <v>2852</v>
      </c>
      <c r="G25" s="935">
        <v>131781</v>
      </c>
      <c r="H25" s="948">
        <v>0</v>
      </c>
      <c r="I25" s="949">
        <v>0</v>
      </c>
      <c r="J25" s="949">
        <v>0</v>
      </c>
      <c r="K25" s="949">
        <v>0</v>
      </c>
      <c r="L25" s="950">
        <v>0</v>
      </c>
      <c r="M25" s="33"/>
    </row>
    <row r="26" spans="1:15" ht="35.1" customHeight="1" thickBot="1">
      <c r="A26" s="1184"/>
      <c r="B26" s="937" t="s">
        <v>1182</v>
      </c>
      <c r="C26" s="938">
        <f>SUM(C24:C25)</f>
        <v>25</v>
      </c>
      <c r="D26" s="939">
        <f t="shared" ref="D26:L26" si="5">SUM(D24:D25)</f>
        <v>172</v>
      </c>
      <c r="E26" s="939">
        <f t="shared" si="5"/>
        <v>35758</v>
      </c>
      <c r="F26" s="939">
        <f t="shared" si="5"/>
        <v>3733</v>
      </c>
      <c r="G26" s="940">
        <f t="shared" si="5"/>
        <v>136941</v>
      </c>
      <c r="H26" s="941">
        <f t="shared" si="5"/>
        <v>0</v>
      </c>
      <c r="I26" s="939">
        <f t="shared" si="5"/>
        <v>0</v>
      </c>
      <c r="J26" s="939">
        <f t="shared" si="5"/>
        <v>0</v>
      </c>
      <c r="K26" s="939">
        <f t="shared" si="5"/>
        <v>0</v>
      </c>
      <c r="L26" s="940">
        <f t="shared" si="5"/>
        <v>0</v>
      </c>
    </row>
    <row r="27" spans="1:15" ht="35.1" customHeight="1">
      <c r="A27" s="1182">
        <v>2018</v>
      </c>
      <c r="B27" s="925" t="s">
        <v>1180</v>
      </c>
      <c r="C27" s="926">
        <v>1</v>
      </c>
      <c r="D27" s="927">
        <v>56</v>
      </c>
      <c r="E27" s="927">
        <v>13848</v>
      </c>
      <c r="F27" s="927">
        <v>0</v>
      </c>
      <c r="G27" s="928">
        <v>0</v>
      </c>
      <c r="H27" s="929">
        <v>0</v>
      </c>
      <c r="I27" s="927">
        <v>0</v>
      </c>
      <c r="J27" s="927">
        <v>0</v>
      </c>
      <c r="K27" s="927">
        <v>0</v>
      </c>
      <c r="L27" s="930">
        <v>0</v>
      </c>
      <c r="M27" s="35"/>
      <c r="O27" s="250"/>
    </row>
    <row r="28" spans="1:15" ht="35.1" customHeight="1">
      <c r="A28" s="1183"/>
      <c r="B28" s="931" t="s">
        <v>1181</v>
      </c>
      <c r="C28" s="932">
        <v>11</v>
      </c>
      <c r="D28" s="933">
        <v>14</v>
      </c>
      <c r="E28" s="934">
        <v>1913</v>
      </c>
      <c r="F28" s="933">
        <v>1296</v>
      </c>
      <c r="G28" s="935">
        <v>60042</v>
      </c>
      <c r="H28" s="936">
        <v>1</v>
      </c>
      <c r="I28" s="934">
        <v>1</v>
      </c>
      <c r="J28" s="934">
        <v>220</v>
      </c>
      <c r="K28" s="934">
        <v>220</v>
      </c>
      <c r="L28" s="935">
        <v>1980</v>
      </c>
      <c r="M28" s="33"/>
    </row>
    <row r="29" spans="1:15" ht="35.1" customHeight="1" thickBot="1">
      <c r="A29" s="1184"/>
      <c r="B29" s="937" t="s">
        <v>1182</v>
      </c>
      <c r="C29" s="938">
        <f>SUM(C27:C28)</f>
        <v>12</v>
      </c>
      <c r="D29" s="939">
        <f t="shared" ref="D29:L29" si="6">SUM(D27:D28)</f>
        <v>70</v>
      </c>
      <c r="E29" s="939">
        <f t="shared" si="6"/>
        <v>15761</v>
      </c>
      <c r="F29" s="939">
        <f t="shared" si="6"/>
        <v>1296</v>
      </c>
      <c r="G29" s="940">
        <f t="shared" si="6"/>
        <v>60042</v>
      </c>
      <c r="H29" s="941">
        <f t="shared" si="6"/>
        <v>1</v>
      </c>
      <c r="I29" s="939">
        <f t="shared" si="6"/>
        <v>1</v>
      </c>
      <c r="J29" s="939">
        <f t="shared" si="6"/>
        <v>220</v>
      </c>
      <c r="K29" s="939">
        <f t="shared" si="6"/>
        <v>220</v>
      </c>
      <c r="L29" s="940">
        <f t="shared" si="6"/>
        <v>1980</v>
      </c>
    </row>
    <row r="30" spans="1:15" ht="35.1" customHeight="1">
      <c r="A30" s="1182">
        <v>2019</v>
      </c>
      <c r="B30" s="925" t="s">
        <v>1180</v>
      </c>
      <c r="C30" s="926">
        <v>3</v>
      </c>
      <c r="D30" s="927">
        <v>81</v>
      </c>
      <c r="E30" s="927">
        <v>20807</v>
      </c>
      <c r="F30" s="927">
        <v>29</v>
      </c>
      <c r="G30" s="928">
        <v>1502</v>
      </c>
      <c r="H30" s="926">
        <v>0</v>
      </c>
      <c r="I30" s="927">
        <v>0</v>
      </c>
      <c r="J30" s="927">
        <v>0</v>
      </c>
      <c r="K30" s="927">
        <v>0</v>
      </c>
      <c r="L30" s="930">
        <v>0</v>
      </c>
      <c r="M30" s="35"/>
      <c r="O30" s="250"/>
    </row>
    <row r="31" spans="1:15" ht="35.1" customHeight="1">
      <c r="A31" s="1183"/>
      <c r="B31" s="931" t="s">
        <v>1181</v>
      </c>
      <c r="C31" s="932">
        <v>8</v>
      </c>
      <c r="D31" s="933">
        <v>12</v>
      </c>
      <c r="E31" s="934">
        <v>1439</v>
      </c>
      <c r="F31" s="933">
        <v>738</v>
      </c>
      <c r="G31" s="935">
        <v>49014</v>
      </c>
      <c r="H31" s="948">
        <v>0</v>
      </c>
      <c r="I31" s="949">
        <v>0</v>
      </c>
      <c r="J31" s="949">
        <v>0</v>
      </c>
      <c r="K31" s="949">
        <v>0</v>
      </c>
      <c r="L31" s="950">
        <v>0</v>
      </c>
      <c r="M31" s="33"/>
    </row>
    <row r="32" spans="1:15" ht="35.1" customHeight="1" thickBot="1">
      <c r="A32" s="1184"/>
      <c r="B32" s="937" t="s">
        <v>1182</v>
      </c>
      <c r="C32" s="938">
        <f>SUM(C30:C31)</f>
        <v>11</v>
      </c>
      <c r="D32" s="939">
        <f t="shared" ref="D32:L32" si="7">SUM(D30:D31)</f>
        <v>93</v>
      </c>
      <c r="E32" s="939">
        <f t="shared" si="7"/>
        <v>22246</v>
      </c>
      <c r="F32" s="939">
        <f t="shared" si="7"/>
        <v>767</v>
      </c>
      <c r="G32" s="940">
        <f t="shared" si="7"/>
        <v>50516</v>
      </c>
      <c r="H32" s="941">
        <f t="shared" si="7"/>
        <v>0</v>
      </c>
      <c r="I32" s="939">
        <f t="shared" si="7"/>
        <v>0</v>
      </c>
      <c r="J32" s="939">
        <f t="shared" si="7"/>
        <v>0</v>
      </c>
      <c r="K32" s="939">
        <f t="shared" si="7"/>
        <v>0</v>
      </c>
      <c r="L32" s="940">
        <f t="shared" si="7"/>
        <v>0</v>
      </c>
    </row>
    <row r="33" spans="1:15" ht="35.1" customHeight="1">
      <c r="A33" s="1182">
        <v>2020</v>
      </c>
      <c r="B33" s="925" t="s">
        <v>1180</v>
      </c>
      <c r="C33" s="926">
        <v>2</v>
      </c>
      <c r="D33" s="927">
        <v>80</v>
      </c>
      <c r="E33" s="927">
        <v>20620</v>
      </c>
      <c r="F33" s="927">
        <v>2</v>
      </c>
      <c r="G33" s="928">
        <v>606</v>
      </c>
      <c r="H33" s="929">
        <v>0</v>
      </c>
      <c r="I33" s="927">
        <v>0</v>
      </c>
      <c r="J33" s="927">
        <v>0</v>
      </c>
      <c r="K33" s="927">
        <v>0</v>
      </c>
      <c r="L33" s="930">
        <v>0</v>
      </c>
      <c r="M33" s="35"/>
      <c r="O33" s="250"/>
    </row>
    <row r="34" spans="1:15" ht="35.1" customHeight="1">
      <c r="A34" s="1183"/>
      <c r="B34" s="931" t="s">
        <v>1181</v>
      </c>
      <c r="C34" s="932">
        <v>8</v>
      </c>
      <c r="D34" s="933">
        <v>11</v>
      </c>
      <c r="E34" s="934">
        <v>1096</v>
      </c>
      <c r="F34" s="933">
        <v>509</v>
      </c>
      <c r="G34" s="935">
        <v>45616</v>
      </c>
      <c r="H34" s="936">
        <v>0</v>
      </c>
      <c r="I34" s="934">
        <v>0</v>
      </c>
      <c r="J34" s="934">
        <v>0</v>
      </c>
      <c r="K34" s="934">
        <v>0</v>
      </c>
      <c r="L34" s="942">
        <v>0</v>
      </c>
      <c r="M34" s="33"/>
    </row>
    <row r="35" spans="1:15" ht="35.1" customHeight="1" thickBot="1">
      <c r="A35" s="1184"/>
      <c r="B35" s="937" t="s">
        <v>1182</v>
      </c>
      <c r="C35" s="938">
        <f>SUM(C33:C34)</f>
        <v>10</v>
      </c>
      <c r="D35" s="939">
        <f t="shared" ref="D35:L35" si="8">SUM(D33:D34)</f>
        <v>91</v>
      </c>
      <c r="E35" s="939">
        <f t="shared" si="8"/>
        <v>21716</v>
      </c>
      <c r="F35" s="939">
        <f t="shared" si="8"/>
        <v>511</v>
      </c>
      <c r="G35" s="940">
        <f t="shared" si="8"/>
        <v>46222</v>
      </c>
      <c r="H35" s="941">
        <f t="shared" si="8"/>
        <v>0</v>
      </c>
      <c r="I35" s="939">
        <f t="shared" si="8"/>
        <v>0</v>
      </c>
      <c r="J35" s="939">
        <f t="shared" si="8"/>
        <v>0</v>
      </c>
      <c r="K35" s="939">
        <f t="shared" si="8"/>
        <v>0</v>
      </c>
      <c r="L35" s="940">
        <f t="shared" si="8"/>
        <v>0</v>
      </c>
    </row>
    <row r="36" spans="1:15" ht="27" customHeight="1">
      <c r="A36" s="1182">
        <v>2021</v>
      </c>
      <c r="B36" s="925" t="s">
        <v>1180</v>
      </c>
      <c r="C36" s="926">
        <v>2</v>
      </c>
      <c r="D36" s="927">
        <v>80</v>
      </c>
      <c r="E36" s="927">
        <v>20620</v>
      </c>
      <c r="F36" s="927">
        <v>2</v>
      </c>
      <c r="G36" s="928">
        <v>322</v>
      </c>
      <c r="H36" s="929">
        <v>0</v>
      </c>
      <c r="I36" s="927">
        <v>0</v>
      </c>
      <c r="J36" s="927">
        <v>0</v>
      </c>
      <c r="K36" s="927">
        <v>0</v>
      </c>
      <c r="L36" s="930">
        <v>0</v>
      </c>
      <c r="M36" s="35"/>
      <c r="O36" s="250"/>
    </row>
    <row r="37" spans="1:15" ht="27" customHeight="1">
      <c r="A37" s="1183"/>
      <c r="B37" s="931" t="s">
        <v>1181</v>
      </c>
      <c r="C37" s="932">
        <v>12</v>
      </c>
      <c r="D37" s="933">
        <v>24</v>
      </c>
      <c r="E37" s="934">
        <v>1830</v>
      </c>
      <c r="F37" s="933">
        <v>484</v>
      </c>
      <c r="G37" s="935">
        <v>94217</v>
      </c>
      <c r="H37" s="936">
        <v>0</v>
      </c>
      <c r="I37" s="934">
        <v>0</v>
      </c>
      <c r="J37" s="934">
        <v>0</v>
      </c>
      <c r="K37" s="934">
        <v>0</v>
      </c>
      <c r="L37" s="942">
        <v>0</v>
      </c>
      <c r="M37" s="33"/>
    </row>
    <row r="38" spans="1:15" ht="27" customHeight="1" thickBot="1">
      <c r="A38" s="1184"/>
      <c r="B38" s="937" t="s">
        <v>1182</v>
      </c>
      <c r="C38" s="938">
        <f>SUM(C36:C37)</f>
        <v>14</v>
      </c>
      <c r="D38" s="939">
        <f t="shared" ref="D38:L38" si="9">SUM(D36:D37)</f>
        <v>104</v>
      </c>
      <c r="E38" s="939">
        <f t="shared" si="9"/>
        <v>22450</v>
      </c>
      <c r="F38" s="939">
        <f t="shared" si="9"/>
        <v>486</v>
      </c>
      <c r="G38" s="940">
        <f t="shared" si="9"/>
        <v>94539</v>
      </c>
      <c r="H38" s="941">
        <f t="shared" si="9"/>
        <v>0</v>
      </c>
      <c r="I38" s="939">
        <f t="shared" si="9"/>
        <v>0</v>
      </c>
      <c r="J38" s="939">
        <f t="shared" si="9"/>
        <v>0</v>
      </c>
      <c r="K38" s="939">
        <f t="shared" si="9"/>
        <v>0</v>
      </c>
      <c r="L38" s="940">
        <f t="shared" si="9"/>
        <v>0</v>
      </c>
    </row>
    <row r="39" spans="1:15" s="13" customFormat="1" ht="27" customHeight="1">
      <c r="A39" s="1182">
        <v>2022</v>
      </c>
      <c r="B39" s="925" t="s">
        <v>1180</v>
      </c>
      <c r="C39" s="926">
        <v>2</v>
      </c>
      <c r="D39" s="927">
        <v>62</v>
      </c>
      <c r="E39" s="927">
        <v>14891</v>
      </c>
      <c r="F39" s="927">
        <v>542</v>
      </c>
      <c r="G39" s="928">
        <v>1084</v>
      </c>
      <c r="H39" s="929">
        <v>0</v>
      </c>
      <c r="I39" s="927">
        <v>0</v>
      </c>
      <c r="J39" s="927">
        <v>0</v>
      </c>
      <c r="K39" s="927">
        <v>0</v>
      </c>
      <c r="L39" s="930">
        <v>0</v>
      </c>
    </row>
    <row r="40" spans="1:15" ht="27" customHeight="1">
      <c r="A40" s="1183"/>
      <c r="B40" s="931" t="s">
        <v>1181</v>
      </c>
      <c r="C40" s="932">
        <v>13</v>
      </c>
      <c r="D40" s="933">
        <v>15</v>
      </c>
      <c r="E40" s="934">
        <v>1687</v>
      </c>
      <c r="F40" s="933">
        <v>518</v>
      </c>
      <c r="G40" s="935">
        <v>59696</v>
      </c>
      <c r="H40" s="936">
        <v>0</v>
      </c>
      <c r="I40" s="934">
        <v>0</v>
      </c>
      <c r="J40" s="934">
        <v>0</v>
      </c>
      <c r="K40" s="934">
        <v>0</v>
      </c>
      <c r="L40" s="942">
        <v>0</v>
      </c>
    </row>
    <row r="41" spans="1:15" ht="27" customHeight="1" thickBot="1">
      <c r="A41" s="1184"/>
      <c r="B41" s="937" t="s">
        <v>1182</v>
      </c>
      <c r="C41" s="938">
        <f>SUM(C39:C40)</f>
        <v>15</v>
      </c>
      <c r="D41" s="939">
        <f t="shared" ref="D41:L41" si="10">SUM(D39:D40)</f>
        <v>77</v>
      </c>
      <c r="E41" s="939">
        <f t="shared" si="10"/>
        <v>16578</v>
      </c>
      <c r="F41" s="939">
        <f t="shared" si="10"/>
        <v>1060</v>
      </c>
      <c r="G41" s="940">
        <f t="shared" si="10"/>
        <v>60780</v>
      </c>
      <c r="H41" s="941">
        <f t="shared" si="10"/>
        <v>0</v>
      </c>
      <c r="I41" s="939">
        <f t="shared" si="10"/>
        <v>0</v>
      </c>
      <c r="J41" s="939">
        <f t="shared" si="10"/>
        <v>0</v>
      </c>
      <c r="K41" s="939">
        <f t="shared" si="10"/>
        <v>0</v>
      </c>
      <c r="L41" s="940">
        <f t="shared" si="10"/>
        <v>0</v>
      </c>
    </row>
    <row r="42" spans="1:15" ht="27" customHeight="1">
      <c r="A42" s="1182">
        <v>2023</v>
      </c>
      <c r="B42" s="925" t="s">
        <v>1180</v>
      </c>
      <c r="C42" s="926">
        <v>2</v>
      </c>
      <c r="D42" s="927">
        <v>57</v>
      </c>
      <c r="E42" s="927">
        <v>13894</v>
      </c>
      <c r="F42" s="927">
        <v>36</v>
      </c>
      <c r="G42" s="928">
        <v>1008</v>
      </c>
      <c r="H42" s="929">
        <v>0</v>
      </c>
      <c r="I42" s="927">
        <v>0</v>
      </c>
      <c r="J42" s="927">
        <v>0</v>
      </c>
      <c r="K42" s="927">
        <v>0</v>
      </c>
      <c r="L42" s="930">
        <v>0</v>
      </c>
    </row>
    <row r="43" spans="1:15" ht="27" customHeight="1">
      <c r="A43" s="1183"/>
      <c r="B43" s="931" t="s">
        <v>1181</v>
      </c>
      <c r="C43" s="932">
        <v>16</v>
      </c>
      <c r="D43" s="933">
        <v>23</v>
      </c>
      <c r="E43" s="934">
        <v>2370</v>
      </c>
      <c r="F43" s="933">
        <v>863</v>
      </c>
      <c r="G43" s="935">
        <v>95348</v>
      </c>
      <c r="H43" s="936">
        <v>0</v>
      </c>
      <c r="I43" s="934">
        <v>0</v>
      </c>
      <c r="J43" s="934">
        <v>0</v>
      </c>
      <c r="K43" s="934">
        <v>0</v>
      </c>
      <c r="L43" s="942">
        <v>0</v>
      </c>
    </row>
    <row r="44" spans="1:15" ht="27" customHeight="1" thickBot="1">
      <c r="A44" s="1184"/>
      <c r="B44" s="937" t="s">
        <v>1182</v>
      </c>
      <c r="C44" s="938">
        <f>SUM(C42:C43)</f>
        <v>18</v>
      </c>
      <c r="D44" s="939">
        <f t="shared" ref="D44:L44" si="11">SUM(D42:D43)</f>
        <v>80</v>
      </c>
      <c r="E44" s="939">
        <f t="shared" si="11"/>
        <v>16264</v>
      </c>
      <c r="F44" s="939">
        <f t="shared" si="11"/>
        <v>899</v>
      </c>
      <c r="G44" s="940">
        <f t="shared" si="11"/>
        <v>96356</v>
      </c>
      <c r="H44" s="941">
        <f t="shared" si="11"/>
        <v>0</v>
      </c>
      <c r="I44" s="939">
        <f t="shared" si="11"/>
        <v>0</v>
      </c>
      <c r="J44" s="939">
        <f t="shared" si="11"/>
        <v>0</v>
      </c>
      <c r="K44" s="939">
        <f t="shared" si="11"/>
        <v>0</v>
      </c>
      <c r="L44" s="940">
        <f t="shared" si="11"/>
        <v>0</v>
      </c>
    </row>
    <row r="45" spans="1:15" ht="27" customHeight="1">
      <c r="A45" s="1182">
        <v>2024</v>
      </c>
      <c r="B45" s="925" t="s">
        <v>1180</v>
      </c>
      <c r="C45" s="926">
        <v>2</v>
      </c>
      <c r="D45" s="927">
        <v>82</v>
      </c>
      <c r="E45" s="927">
        <v>13959</v>
      </c>
      <c r="F45" s="927">
        <v>0</v>
      </c>
      <c r="G45" s="928">
        <v>0</v>
      </c>
      <c r="H45" s="929">
        <v>0</v>
      </c>
      <c r="I45" s="927">
        <v>0</v>
      </c>
      <c r="J45" s="927">
        <v>0</v>
      </c>
      <c r="K45" s="927">
        <v>0</v>
      </c>
      <c r="L45" s="930">
        <v>0</v>
      </c>
    </row>
    <row r="46" spans="1:15" ht="27" customHeight="1">
      <c r="A46" s="1183"/>
      <c r="B46" s="931" t="s">
        <v>1181</v>
      </c>
      <c r="C46" s="932">
        <v>27</v>
      </c>
      <c r="D46" s="933">
        <v>123</v>
      </c>
      <c r="E46" s="934">
        <v>8051</v>
      </c>
      <c r="F46" s="933">
        <v>1859</v>
      </c>
      <c r="G46" s="935">
        <v>140530</v>
      </c>
      <c r="H46" s="936">
        <v>1</v>
      </c>
      <c r="I46" s="934">
        <v>2</v>
      </c>
      <c r="J46" s="934">
        <v>261</v>
      </c>
      <c r="K46" s="934">
        <v>223</v>
      </c>
      <c r="L46" s="942">
        <v>2676</v>
      </c>
    </row>
    <row r="47" spans="1:15" ht="27" customHeight="1" thickBot="1">
      <c r="A47" s="1184"/>
      <c r="B47" s="937" t="s">
        <v>1182</v>
      </c>
      <c r="C47" s="938">
        <f>SUM(C45:C46)</f>
        <v>29</v>
      </c>
      <c r="D47" s="939">
        <f t="shared" ref="D47:L47" si="12">SUM(D45:D46)</f>
        <v>205</v>
      </c>
      <c r="E47" s="939">
        <f t="shared" si="12"/>
        <v>22010</v>
      </c>
      <c r="F47" s="939">
        <f t="shared" si="12"/>
        <v>1859</v>
      </c>
      <c r="G47" s="940">
        <f t="shared" si="12"/>
        <v>140530</v>
      </c>
      <c r="H47" s="941">
        <f t="shared" si="12"/>
        <v>1</v>
      </c>
      <c r="I47" s="939">
        <f t="shared" si="12"/>
        <v>2</v>
      </c>
      <c r="J47" s="939">
        <f t="shared" si="12"/>
        <v>261</v>
      </c>
      <c r="K47" s="939">
        <f t="shared" si="12"/>
        <v>223</v>
      </c>
      <c r="L47" s="940">
        <f t="shared" si="12"/>
        <v>2676</v>
      </c>
    </row>
    <row r="48" spans="1:15" ht="43.5" customHeight="1">
      <c r="A48" s="1161" t="s">
        <v>1194</v>
      </c>
      <c r="B48" s="1161"/>
      <c r="C48" s="1161"/>
      <c r="D48" s="1161"/>
      <c r="E48" s="1161"/>
      <c r="F48" s="1185"/>
      <c r="G48" s="1185"/>
      <c r="H48" s="1185"/>
      <c r="I48" s="1185"/>
      <c r="J48" s="1185"/>
      <c r="K48" s="1185"/>
      <c r="L48" s="1185"/>
    </row>
    <row r="49" spans="1:1" ht="11.45" customHeight="1">
      <c r="A49" s="43"/>
    </row>
    <row r="50" spans="1:1" ht="11.45" customHeight="1"/>
    <row r="51" spans="1:1" ht="11.45" customHeight="1"/>
    <row r="52" spans="1:1" ht="11.45" customHeight="1"/>
    <row r="53" spans="1:1" ht="11.45" customHeight="1"/>
    <row r="54" spans="1:1" ht="11.45" customHeight="1"/>
    <row r="55" spans="1:1" ht="11.45" customHeight="1"/>
    <row r="56" spans="1:1" ht="11.45" customHeight="1"/>
    <row r="57" spans="1:1" ht="11.45" customHeight="1"/>
    <row r="58" spans="1:1" ht="11.45" customHeight="1"/>
    <row r="59" spans="1:1" ht="11.45" customHeight="1"/>
    <row r="60" spans="1:1" ht="11.45" customHeight="1"/>
    <row r="61" spans="1:1" ht="11.45" customHeight="1"/>
    <row r="62" spans="1:1" ht="11.45" customHeight="1"/>
    <row r="63" spans="1:1" ht="11.45" customHeight="1"/>
    <row r="64" spans="1:1"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sheetData>
  <mergeCells count="22">
    <mergeCell ref="A4:A5"/>
    <mergeCell ref="B4:B5"/>
    <mergeCell ref="C4:G4"/>
    <mergeCell ref="H4:L4"/>
    <mergeCell ref="A1:F1"/>
    <mergeCell ref="A3:L3"/>
    <mergeCell ref="K1:L1"/>
    <mergeCell ref="A48:L48"/>
    <mergeCell ref="A24:A26"/>
    <mergeCell ref="A15:A17"/>
    <mergeCell ref="A21:A23"/>
    <mergeCell ref="A30:A32"/>
    <mergeCell ref="A36:A38"/>
    <mergeCell ref="A39:A41"/>
    <mergeCell ref="A42:A44"/>
    <mergeCell ref="A45:A47"/>
    <mergeCell ref="A12:A14"/>
    <mergeCell ref="A18:A20"/>
    <mergeCell ref="A9:A11"/>
    <mergeCell ref="A33:A35"/>
    <mergeCell ref="A6:A8"/>
    <mergeCell ref="A27:A29"/>
  </mergeCells>
  <phoneticPr fontId="14" type="noConversion"/>
  <printOptions horizontalCentered="1" verticalCentered="1"/>
  <pageMargins left="0.7" right="0.7" top="0.75" bottom="0.75" header="0.3" footer="0.3"/>
  <pageSetup paperSize="9" scale="5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topLeftCell="A13" zoomScale="80" zoomScaleNormal="80" zoomScaleSheetLayoutView="80" workbookViewId="0">
      <selection activeCell="B21" sqref="B21"/>
    </sheetView>
  </sheetViews>
  <sheetFormatPr defaultColWidth="9.140625" defaultRowHeight="15"/>
  <cols>
    <col min="1" max="1" width="10.5703125" style="75" customWidth="1"/>
    <col min="2" max="2" width="42.85546875" style="75" customWidth="1"/>
    <col min="3" max="3" width="12.7109375" style="75" customWidth="1"/>
    <col min="4" max="4" width="14.85546875" style="75" customWidth="1"/>
    <col min="5" max="5" width="14.5703125" style="75" customWidth="1"/>
    <col min="6" max="6" width="16.140625" style="75" customWidth="1"/>
    <col min="7" max="7" width="12.85546875" style="75" customWidth="1"/>
    <col min="8" max="8" width="13.42578125" style="75" customWidth="1"/>
    <col min="9" max="16384" width="9.140625" style="75"/>
  </cols>
  <sheetData>
    <row r="1" spans="1:8" s="385" customFormat="1" ht="50.1" customHeight="1">
      <c r="A1" s="1198" t="s">
        <v>669</v>
      </c>
      <c r="B1" s="1198"/>
      <c r="C1" s="1198"/>
      <c r="D1" s="790"/>
      <c r="E1" s="582"/>
      <c r="F1" s="1202" t="s">
        <v>58</v>
      </c>
      <c r="G1" s="1202"/>
      <c r="H1" s="1202"/>
    </row>
    <row r="2" spans="1:8" s="77" customFormat="1" ht="45" customHeight="1">
      <c r="A2" s="1199" t="s">
        <v>1122</v>
      </c>
      <c r="B2" s="1199"/>
      <c r="C2" s="1199"/>
      <c r="D2" s="1199"/>
      <c r="E2" s="1199"/>
      <c r="F2" s="1199"/>
      <c r="G2" s="1199"/>
      <c r="H2" s="1199"/>
    </row>
    <row r="3" spans="1:8" s="77" customFormat="1" ht="6.75" customHeight="1">
      <c r="A3" s="908"/>
      <c r="B3" s="908"/>
      <c r="C3" s="908"/>
      <c r="D3" s="908"/>
      <c r="E3" s="908"/>
      <c r="F3" s="908"/>
      <c r="G3" s="908"/>
      <c r="H3" s="908"/>
    </row>
    <row r="4" spans="1:8" s="77" customFormat="1" ht="37.5" customHeight="1">
      <c r="A4" s="1199" t="s">
        <v>1123</v>
      </c>
      <c r="B4" s="1199"/>
      <c r="C4" s="1199"/>
      <c r="D4" s="1199"/>
      <c r="E4" s="1199"/>
      <c r="F4" s="789"/>
      <c r="G4" s="789"/>
      <c r="H4" s="789"/>
    </row>
    <row r="5" spans="1:8" ht="7.5" customHeight="1" thickBot="1">
      <c r="A5" s="76"/>
      <c r="B5" s="76"/>
      <c r="C5" s="76"/>
      <c r="D5" s="76"/>
      <c r="E5" s="76"/>
      <c r="F5" s="76"/>
      <c r="G5" s="76"/>
      <c r="H5" s="76"/>
    </row>
    <row r="6" spans="1:8" s="66" customFormat="1" ht="95.25" customHeight="1" thickBot="1">
      <c r="A6" s="770" t="s">
        <v>1015</v>
      </c>
      <c r="B6" s="771" t="s">
        <v>1016</v>
      </c>
      <c r="C6" s="772" t="s">
        <v>1017</v>
      </c>
      <c r="D6" s="772" t="s">
        <v>1018</v>
      </c>
      <c r="E6" s="772" t="s">
        <v>1019</v>
      </c>
      <c r="F6" s="772" t="s">
        <v>1020</v>
      </c>
      <c r="G6" s="772" t="s">
        <v>1021</v>
      </c>
      <c r="H6" s="773" t="s">
        <v>1022</v>
      </c>
    </row>
    <row r="7" spans="1:8" ht="40.5" customHeight="1">
      <c r="A7" s="785">
        <v>2</v>
      </c>
      <c r="B7" s="892" t="s">
        <v>1163</v>
      </c>
      <c r="C7" s="774">
        <v>4</v>
      </c>
      <c r="D7" s="774">
        <v>64</v>
      </c>
      <c r="E7" s="774">
        <v>16948</v>
      </c>
      <c r="F7" s="774">
        <v>219</v>
      </c>
      <c r="G7" s="775">
        <f>F7/E7*100</f>
        <v>1.2921878687750767</v>
      </c>
      <c r="H7" s="776">
        <v>44397</v>
      </c>
    </row>
    <row r="8" spans="1:8" ht="40.5" customHeight="1">
      <c r="A8" s="712">
        <v>3</v>
      </c>
      <c r="B8" s="893" t="s">
        <v>1164</v>
      </c>
      <c r="C8" s="777">
        <v>1</v>
      </c>
      <c r="D8" s="777">
        <v>4</v>
      </c>
      <c r="E8" s="777">
        <v>42</v>
      </c>
      <c r="F8" s="777">
        <v>22</v>
      </c>
      <c r="G8" s="778">
        <f t="shared" ref="G8:G16" si="0">F8/E8*100</f>
        <v>52.380952380952387</v>
      </c>
      <c r="H8" s="779">
        <v>2266</v>
      </c>
    </row>
    <row r="9" spans="1:8" ht="40.5" customHeight="1">
      <c r="A9" s="712">
        <v>4</v>
      </c>
      <c r="B9" s="894" t="s">
        <v>1165</v>
      </c>
      <c r="C9" s="780">
        <v>7</v>
      </c>
      <c r="D9" s="780">
        <v>8</v>
      </c>
      <c r="E9" s="780">
        <v>967</v>
      </c>
      <c r="F9" s="780">
        <v>568</v>
      </c>
      <c r="G9" s="778">
        <f t="shared" si="0"/>
        <v>58.738366080661841</v>
      </c>
      <c r="H9" s="779">
        <v>28597</v>
      </c>
    </row>
    <row r="10" spans="1:8" ht="40.5" customHeight="1">
      <c r="A10" s="712">
        <v>6</v>
      </c>
      <c r="B10" s="895" t="s">
        <v>1166</v>
      </c>
      <c r="C10" s="777">
        <v>2</v>
      </c>
      <c r="D10" s="777">
        <v>2</v>
      </c>
      <c r="E10" s="777">
        <v>295</v>
      </c>
      <c r="F10" s="777">
        <v>35</v>
      </c>
      <c r="G10" s="778">
        <f t="shared" si="0"/>
        <v>11.864406779661017</v>
      </c>
      <c r="H10" s="779">
        <v>3710</v>
      </c>
    </row>
    <row r="11" spans="1:8" ht="40.5" customHeight="1">
      <c r="A11" s="712">
        <v>8</v>
      </c>
      <c r="B11" s="895" t="s">
        <v>1167</v>
      </c>
      <c r="C11" s="780">
        <v>2</v>
      </c>
      <c r="D11" s="780">
        <v>3</v>
      </c>
      <c r="E11" s="780">
        <v>351</v>
      </c>
      <c r="F11" s="780">
        <v>3</v>
      </c>
      <c r="G11" s="778">
        <f t="shared" si="0"/>
        <v>0.85470085470085477</v>
      </c>
      <c r="H11" s="779">
        <v>903</v>
      </c>
    </row>
    <row r="12" spans="1:8" ht="40.5" customHeight="1">
      <c r="A12" s="712">
        <v>10</v>
      </c>
      <c r="B12" s="894" t="s">
        <v>1168</v>
      </c>
      <c r="C12" s="780">
        <v>1</v>
      </c>
      <c r="D12" s="780">
        <v>73</v>
      </c>
      <c r="E12" s="780">
        <v>497</v>
      </c>
      <c r="F12" s="780">
        <v>3</v>
      </c>
      <c r="G12" s="778">
        <f t="shared" si="0"/>
        <v>0.60362173038229372</v>
      </c>
      <c r="H12" s="779">
        <v>198</v>
      </c>
    </row>
    <row r="13" spans="1:8" ht="40.5" customHeight="1">
      <c r="A13" s="712">
        <v>12</v>
      </c>
      <c r="B13" s="895" t="s">
        <v>1169</v>
      </c>
      <c r="C13" s="780">
        <v>7</v>
      </c>
      <c r="D13" s="780">
        <v>21</v>
      </c>
      <c r="E13" s="780">
        <v>2755</v>
      </c>
      <c r="F13" s="780">
        <v>997</v>
      </c>
      <c r="G13" s="778">
        <f t="shared" si="0"/>
        <v>36.188747731397456</v>
      </c>
      <c r="H13" s="779">
        <v>56847</v>
      </c>
    </row>
    <row r="14" spans="1:8" ht="40.5" customHeight="1">
      <c r="A14" s="712">
        <v>15</v>
      </c>
      <c r="B14" s="895" t="s">
        <v>1170</v>
      </c>
      <c r="C14" s="780">
        <v>3</v>
      </c>
      <c r="D14" s="780">
        <v>3</v>
      </c>
      <c r="E14" s="780">
        <v>14</v>
      </c>
      <c r="F14" s="780">
        <v>10</v>
      </c>
      <c r="G14" s="781">
        <f t="shared" si="0"/>
        <v>71.428571428571431</v>
      </c>
      <c r="H14" s="779">
        <v>3010</v>
      </c>
    </row>
    <row r="15" spans="1:8" ht="50.25" customHeight="1">
      <c r="A15" s="712">
        <v>17</v>
      </c>
      <c r="B15" s="895" t="s">
        <v>1171</v>
      </c>
      <c r="C15" s="780">
        <v>1</v>
      </c>
      <c r="D15" s="780">
        <v>1</v>
      </c>
      <c r="E15" s="780">
        <v>30</v>
      </c>
      <c r="F15" s="780">
        <v>2</v>
      </c>
      <c r="G15" s="778">
        <f t="shared" si="0"/>
        <v>6.666666666666667</v>
      </c>
      <c r="H15" s="779">
        <v>602</v>
      </c>
    </row>
    <row r="16" spans="1:8" ht="40.5" customHeight="1" thickBot="1">
      <c r="A16" s="714">
        <v>18</v>
      </c>
      <c r="B16" s="896" t="s">
        <v>1172</v>
      </c>
      <c r="C16" s="786">
        <v>1</v>
      </c>
      <c r="D16" s="786">
        <v>26</v>
      </c>
      <c r="E16" s="786">
        <v>111</v>
      </c>
      <c r="F16" s="787">
        <v>0</v>
      </c>
      <c r="G16" s="951">
        <f t="shared" si="0"/>
        <v>0</v>
      </c>
      <c r="H16" s="788">
        <v>0</v>
      </c>
    </row>
    <row r="17" spans="1:8" ht="68.25" customHeight="1" thickBot="1">
      <c r="A17" s="1200" t="s">
        <v>1023</v>
      </c>
      <c r="B17" s="1201"/>
      <c r="C17" s="782">
        <f>SUM(C7:C16)</f>
        <v>29</v>
      </c>
      <c r="D17" s="782">
        <f>SUM(D7:D16)</f>
        <v>205</v>
      </c>
      <c r="E17" s="782">
        <f>SUM(E7:E16)</f>
        <v>22010</v>
      </c>
      <c r="F17" s="782">
        <f>SUM(F7:F16)</f>
        <v>1859</v>
      </c>
      <c r="G17" s="783">
        <f>F17/E17*100</f>
        <v>8.446160835983644</v>
      </c>
      <c r="H17" s="784">
        <f>SUM(H7:H16)</f>
        <v>140530</v>
      </c>
    </row>
    <row r="19" spans="1:8" ht="48" customHeight="1">
      <c r="A19" s="1197" t="s">
        <v>1204</v>
      </c>
      <c r="B19" s="1197"/>
      <c r="C19" s="1197"/>
      <c r="D19" s="1197"/>
      <c r="E19" s="1197"/>
      <c r="F19" s="1197"/>
      <c r="G19" s="1197"/>
      <c r="H19" s="1197"/>
    </row>
    <row r="20" spans="1:8" ht="7.5" customHeight="1" thickBot="1">
      <c r="A20" s="959"/>
      <c r="B20" s="959"/>
      <c r="C20" s="959"/>
      <c r="D20" s="959"/>
      <c r="E20" s="959"/>
      <c r="F20" s="952"/>
      <c r="G20" s="952"/>
      <c r="H20" s="952"/>
    </row>
    <row r="21" spans="1:8" ht="85.5" customHeight="1" thickBot="1">
      <c r="A21" s="953" t="s">
        <v>1195</v>
      </c>
      <c r="B21" s="909" t="s">
        <v>14</v>
      </c>
      <c r="C21" s="772" t="s">
        <v>1196</v>
      </c>
      <c r="D21" s="772" t="s">
        <v>1197</v>
      </c>
      <c r="E21" s="772" t="s">
        <v>1198</v>
      </c>
      <c r="F21" s="772" t="s">
        <v>1199</v>
      </c>
      <c r="G21" s="772" t="s">
        <v>1200</v>
      </c>
      <c r="H21" s="773" t="s">
        <v>1201</v>
      </c>
    </row>
    <row r="22" spans="1:8" ht="44.25" customHeight="1" thickBot="1">
      <c r="A22" s="954">
        <v>4</v>
      </c>
      <c r="B22" s="955" t="s">
        <v>1203</v>
      </c>
      <c r="C22" s="956">
        <v>1</v>
      </c>
      <c r="D22" s="956">
        <v>2</v>
      </c>
      <c r="E22" s="956">
        <v>261</v>
      </c>
      <c r="F22" s="956">
        <v>223</v>
      </c>
      <c r="G22" s="957">
        <f>F22/E22*100</f>
        <v>85.440613026819918</v>
      </c>
      <c r="H22" s="958">
        <v>2676</v>
      </c>
    </row>
    <row r="23" spans="1:8" ht="39.75" customHeight="1" thickBot="1">
      <c r="A23" s="1194" t="s">
        <v>1023</v>
      </c>
      <c r="B23" s="1195"/>
      <c r="C23" s="782">
        <f>SUM(C22)</f>
        <v>1</v>
      </c>
      <c r="D23" s="782">
        <f t="shared" ref="D23:H23" si="1">SUM(D22)</f>
        <v>2</v>
      </c>
      <c r="E23" s="782">
        <f t="shared" si="1"/>
        <v>261</v>
      </c>
      <c r="F23" s="782">
        <f t="shared" si="1"/>
        <v>223</v>
      </c>
      <c r="G23" s="783">
        <f>SUM(G22)</f>
        <v>85.440613026819918</v>
      </c>
      <c r="H23" s="784">
        <f t="shared" si="1"/>
        <v>2676</v>
      </c>
    </row>
    <row r="24" spans="1:8" ht="41.25" customHeight="1">
      <c r="A24" s="1196" t="s">
        <v>1202</v>
      </c>
      <c r="B24" s="1196"/>
      <c r="C24" s="1196"/>
      <c r="D24" s="1196"/>
      <c r="E24" s="1196"/>
      <c r="F24" s="1196"/>
      <c r="G24" s="1196"/>
      <c r="H24" s="1196"/>
    </row>
  </sheetData>
  <mergeCells count="8">
    <mergeCell ref="A23:B23"/>
    <mergeCell ref="A24:H24"/>
    <mergeCell ref="A19:H19"/>
    <mergeCell ref="A1:C1"/>
    <mergeCell ref="A4:E4"/>
    <mergeCell ref="A17:B17"/>
    <mergeCell ref="A2:H2"/>
    <mergeCell ref="F1:H1"/>
  </mergeCells>
  <phoneticPr fontId="14" type="noConversion"/>
  <printOptions horizontalCentered="1" verticalCentered="1"/>
  <pageMargins left="0" right="0" top="0.15748031496062992" bottom="0.55118110236220474" header="0.11811023622047245" footer="0.11811023622047245"/>
  <pageSetup paperSize="9" scale="73"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4"/>
  <sheetViews>
    <sheetView showGridLines="0" topLeftCell="A512" zoomScale="70" zoomScaleNormal="70" zoomScaleSheetLayoutView="110" workbookViewId="0">
      <selection activeCell="E534" sqref="E534"/>
    </sheetView>
  </sheetViews>
  <sheetFormatPr defaultColWidth="9.140625" defaultRowHeight="12.75"/>
  <cols>
    <col min="1" max="1" width="8.140625" style="121" customWidth="1"/>
    <col min="2" max="2" width="23.7109375" style="122" customWidth="1"/>
    <col min="3" max="3" width="12.5703125" style="123" customWidth="1"/>
    <col min="4" max="4" width="68.7109375" style="121" customWidth="1"/>
    <col min="5" max="5" width="13.140625" style="124" customWidth="1"/>
    <col min="6" max="6" width="11" style="591" customWidth="1"/>
    <col min="7" max="7" width="9.140625" style="121" customWidth="1"/>
    <col min="8" max="16384" width="9.140625" style="121"/>
  </cols>
  <sheetData>
    <row r="1" spans="1:9" s="545" customFormat="1" ht="38.1" customHeight="1">
      <c r="A1" s="768" t="s">
        <v>544</v>
      </c>
      <c r="B1" s="791"/>
      <c r="C1" s="792"/>
      <c r="D1" s="769"/>
      <c r="E1" s="1209" t="s">
        <v>58</v>
      </c>
      <c r="F1" s="1209"/>
    </row>
    <row r="2" spans="1:9" s="545" customFormat="1" ht="46.5" customHeight="1" thickBot="1">
      <c r="A2" s="1210" t="s">
        <v>1205</v>
      </c>
      <c r="B2" s="1210"/>
      <c r="C2" s="1210"/>
      <c r="D2" s="1210"/>
      <c r="E2" s="1210"/>
      <c r="F2" s="1210"/>
    </row>
    <row r="3" spans="1:9" ht="34.5" customHeight="1">
      <c r="A3" s="1211" t="s">
        <v>1039</v>
      </c>
      <c r="B3" s="1205" t="s">
        <v>14</v>
      </c>
      <c r="C3" s="1203" t="s">
        <v>1040</v>
      </c>
      <c r="D3" s="1205" t="s">
        <v>331</v>
      </c>
      <c r="E3" s="1207" t="s">
        <v>1041</v>
      </c>
      <c r="F3" s="1208"/>
    </row>
    <row r="4" spans="1:9" ht="42" customHeight="1" thickBot="1">
      <c r="A4" s="1212"/>
      <c r="B4" s="1206"/>
      <c r="C4" s="1204"/>
      <c r="D4" s="1206"/>
      <c r="E4" s="871" t="s">
        <v>1042</v>
      </c>
      <c r="F4" s="872" t="s">
        <v>91</v>
      </c>
      <c r="I4" s="232"/>
    </row>
    <row r="5" spans="1:9" ht="15" customHeight="1">
      <c r="A5" s="1226">
        <v>1</v>
      </c>
      <c r="B5" s="1229" t="s">
        <v>265</v>
      </c>
      <c r="C5" s="1232">
        <v>171913</v>
      </c>
      <c r="D5" s="586" t="s">
        <v>161</v>
      </c>
      <c r="E5" s="1235">
        <v>2243</v>
      </c>
      <c r="F5" s="1236">
        <f>ROUNDUP(E5/$C$5*100,2)</f>
        <v>1.31</v>
      </c>
    </row>
    <row r="6" spans="1:9" ht="18" customHeight="1">
      <c r="A6" s="1227"/>
      <c r="B6" s="1230"/>
      <c r="C6" s="1233"/>
      <c r="D6" s="391" t="s">
        <v>162</v>
      </c>
      <c r="E6" s="1218"/>
      <c r="F6" s="1222" t="e">
        <f>D6/C6*100</f>
        <v>#VALUE!</v>
      </c>
    </row>
    <row r="7" spans="1:9" ht="15" customHeight="1">
      <c r="A7" s="1227"/>
      <c r="B7" s="1230"/>
      <c r="C7" s="1233"/>
      <c r="D7" s="584" t="s">
        <v>163</v>
      </c>
      <c r="E7" s="1220">
        <v>12353</v>
      </c>
      <c r="F7" s="1222">
        <f t="shared" ref="F7:F17" si="0">ROUNDUP(E7/$C$5*100,2)</f>
        <v>7.1899999999999995</v>
      </c>
    </row>
    <row r="8" spans="1:9" ht="25.5" customHeight="1">
      <c r="A8" s="1227"/>
      <c r="B8" s="1230"/>
      <c r="C8" s="1233"/>
      <c r="D8" s="391" t="s">
        <v>164</v>
      </c>
      <c r="E8" s="1218"/>
      <c r="F8" s="1222" t="e">
        <f t="shared" ref="F8:F18" si="1">D8/C8*100</f>
        <v>#VALUE!</v>
      </c>
    </row>
    <row r="9" spans="1:9" ht="15" customHeight="1">
      <c r="A9" s="1227"/>
      <c r="B9" s="1230"/>
      <c r="C9" s="1233"/>
      <c r="D9" s="127" t="s">
        <v>758</v>
      </c>
      <c r="E9" s="1220">
        <v>26514</v>
      </c>
      <c r="F9" s="1222">
        <f t="shared" si="0"/>
        <v>15.43</v>
      </c>
    </row>
    <row r="10" spans="1:9" ht="13.5" customHeight="1">
      <c r="A10" s="1227"/>
      <c r="B10" s="1230"/>
      <c r="C10" s="1233"/>
      <c r="D10" s="128" t="s">
        <v>511</v>
      </c>
      <c r="E10" s="1218"/>
      <c r="F10" s="1222" t="e">
        <f t="shared" si="1"/>
        <v>#VALUE!</v>
      </c>
    </row>
    <row r="11" spans="1:9" ht="15" customHeight="1">
      <c r="A11" s="1227"/>
      <c r="B11" s="1230"/>
      <c r="C11" s="1233"/>
      <c r="D11" s="584" t="s">
        <v>933</v>
      </c>
      <c r="E11" s="1220">
        <v>1436</v>
      </c>
      <c r="F11" s="1222">
        <f t="shared" si="0"/>
        <v>0.84</v>
      </c>
    </row>
    <row r="12" spans="1:9" ht="15" customHeight="1">
      <c r="A12" s="1227"/>
      <c r="B12" s="1230"/>
      <c r="C12" s="1233"/>
      <c r="D12" s="391" t="s">
        <v>1043</v>
      </c>
      <c r="E12" s="1218"/>
      <c r="F12" s="1222" t="e">
        <f t="shared" si="1"/>
        <v>#VALUE!</v>
      </c>
    </row>
    <row r="13" spans="1:9" ht="15" customHeight="1">
      <c r="A13" s="1227"/>
      <c r="B13" s="1230"/>
      <c r="C13" s="1233"/>
      <c r="D13" s="127" t="s">
        <v>1044</v>
      </c>
      <c r="E13" s="1220">
        <v>35</v>
      </c>
      <c r="F13" s="1222">
        <f t="shared" si="0"/>
        <v>0.03</v>
      </c>
    </row>
    <row r="14" spans="1:9" ht="15" customHeight="1">
      <c r="A14" s="1227"/>
      <c r="B14" s="1230"/>
      <c r="C14" s="1233"/>
      <c r="D14" s="126" t="s">
        <v>772</v>
      </c>
      <c r="E14" s="1218"/>
      <c r="F14" s="1222" t="e">
        <f t="shared" si="1"/>
        <v>#VALUE!</v>
      </c>
    </row>
    <row r="15" spans="1:9" ht="17.25" customHeight="1">
      <c r="A15" s="1227"/>
      <c r="B15" s="1230"/>
      <c r="C15" s="1233"/>
      <c r="D15" s="584" t="s">
        <v>773</v>
      </c>
      <c r="E15" s="1220">
        <v>439</v>
      </c>
      <c r="F15" s="1222">
        <f t="shared" si="0"/>
        <v>0.26</v>
      </c>
    </row>
    <row r="16" spans="1:9" ht="17.25" customHeight="1">
      <c r="A16" s="1227"/>
      <c r="B16" s="1230"/>
      <c r="C16" s="1233"/>
      <c r="D16" s="391" t="s">
        <v>1045</v>
      </c>
      <c r="E16" s="1218"/>
      <c r="F16" s="1222" t="e">
        <f t="shared" si="1"/>
        <v>#VALUE!</v>
      </c>
    </row>
    <row r="17" spans="1:6" ht="15" customHeight="1">
      <c r="A17" s="1227"/>
      <c r="B17" s="1230"/>
      <c r="C17" s="1233"/>
      <c r="D17" s="594" t="s">
        <v>911</v>
      </c>
      <c r="E17" s="1223">
        <v>46</v>
      </c>
      <c r="F17" s="1222">
        <f t="shared" si="0"/>
        <v>0.03</v>
      </c>
    </row>
    <row r="18" spans="1:6" ht="15" customHeight="1" thickBot="1">
      <c r="A18" s="1228"/>
      <c r="B18" s="1231"/>
      <c r="C18" s="1234"/>
      <c r="D18" s="588" t="s">
        <v>910</v>
      </c>
      <c r="E18" s="1224"/>
      <c r="F18" s="1225" t="e">
        <f t="shared" si="1"/>
        <v>#VALUE!</v>
      </c>
    </row>
    <row r="19" spans="1:6" ht="15" customHeight="1">
      <c r="A19" s="1248">
        <v>2</v>
      </c>
      <c r="B19" s="1249" t="s">
        <v>332</v>
      </c>
      <c r="C19" s="1238">
        <v>711299</v>
      </c>
      <c r="D19" s="125" t="s">
        <v>165</v>
      </c>
      <c r="E19" s="1218">
        <v>13971</v>
      </c>
      <c r="F19" s="1237">
        <f>ROUNDUP(E19/$C$19*100,2)</f>
        <v>1.97</v>
      </c>
    </row>
    <row r="20" spans="1:6" ht="15" customHeight="1">
      <c r="A20" s="1242"/>
      <c r="B20" s="1245"/>
      <c r="C20" s="1247"/>
      <c r="D20" s="126" t="s">
        <v>311</v>
      </c>
      <c r="E20" s="1219"/>
      <c r="F20" s="1222" t="e">
        <f>D20/C20*100</f>
        <v>#VALUE!</v>
      </c>
    </row>
    <row r="21" spans="1:6" ht="15" customHeight="1">
      <c r="A21" s="1242"/>
      <c r="B21" s="1245"/>
      <c r="C21" s="1247"/>
      <c r="D21" s="127" t="s">
        <v>166</v>
      </c>
      <c r="E21" s="1219">
        <v>37817</v>
      </c>
      <c r="F21" s="1222">
        <f>ROUNDUP(E21/$C$19*100,2)</f>
        <v>5.3199999999999994</v>
      </c>
    </row>
    <row r="22" spans="1:6" ht="18.75" customHeight="1">
      <c r="A22" s="1242"/>
      <c r="B22" s="1245"/>
      <c r="C22" s="1247"/>
      <c r="D22" s="126" t="s">
        <v>512</v>
      </c>
      <c r="E22" s="1219"/>
      <c r="F22" s="1222" t="e">
        <f>D22/C22*100</f>
        <v>#VALUE!</v>
      </c>
    </row>
    <row r="23" spans="1:6" ht="15" customHeight="1">
      <c r="A23" s="1242"/>
      <c r="B23" s="1245"/>
      <c r="C23" s="1247"/>
      <c r="D23" s="127" t="s">
        <v>821</v>
      </c>
      <c r="E23" s="1219">
        <v>40901</v>
      </c>
      <c r="F23" s="1222">
        <f t="shared" ref="F23" si="2">ROUNDUP(E23/$C$19*100,2)</f>
        <v>5.76</v>
      </c>
    </row>
    <row r="24" spans="1:6" ht="18.75" customHeight="1">
      <c r="A24" s="1242"/>
      <c r="B24" s="1245"/>
      <c r="C24" s="1247"/>
      <c r="D24" s="126" t="s">
        <v>513</v>
      </c>
      <c r="E24" s="1219"/>
      <c r="F24" s="1222" t="e">
        <f t="shared" ref="F24" si="3">D24/C24*100</f>
        <v>#VALUE!</v>
      </c>
    </row>
    <row r="25" spans="1:6" ht="15" customHeight="1">
      <c r="A25" s="1242"/>
      <c r="B25" s="1245"/>
      <c r="C25" s="1247"/>
      <c r="D25" s="127" t="s">
        <v>167</v>
      </c>
      <c r="E25" s="1219">
        <v>1516</v>
      </c>
      <c r="F25" s="1222">
        <f t="shared" ref="F25" si="4">ROUNDUP(E25/$C$19*100,2)</f>
        <v>0.22</v>
      </c>
    </row>
    <row r="26" spans="1:6" ht="15" customHeight="1">
      <c r="A26" s="1242"/>
      <c r="B26" s="1245"/>
      <c r="C26" s="1247"/>
      <c r="D26" s="126" t="s">
        <v>168</v>
      </c>
      <c r="E26" s="1219"/>
      <c r="F26" s="1222" t="e">
        <f t="shared" ref="F26" si="5">D26/C26*100</f>
        <v>#VALUE!</v>
      </c>
    </row>
    <row r="27" spans="1:6" ht="15" customHeight="1">
      <c r="A27" s="1242"/>
      <c r="B27" s="1245"/>
      <c r="C27" s="1247"/>
      <c r="D27" s="127" t="s">
        <v>774</v>
      </c>
      <c r="E27" s="1219">
        <v>112</v>
      </c>
      <c r="F27" s="1222">
        <f t="shared" ref="F27" si="6">ROUNDUP(E27/$C$19*100,2)</f>
        <v>0.02</v>
      </c>
    </row>
    <row r="28" spans="1:6" ht="15" customHeight="1">
      <c r="A28" s="1242"/>
      <c r="B28" s="1245"/>
      <c r="C28" s="1247"/>
      <c r="D28" s="126" t="s">
        <v>266</v>
      </c>
      <c r="E28" s="1219"/>
      <c r="F28" s="1222" t="e">
        <f t="shared" ref="F28" si="7">D28/C28*100</f>
        <v>#VALUE!</v>
      </c>
    </row>
    <row r="29" spans="1:6" ht="18.75" customHeight="1">
      <c r="A29" s="1242"/>
      <c r="B29" s="1245"/>
      <c r="C29" s="1247"/>
      <c r="D29" s="584" t="s">
        <v>775</v>
      </c>
      <c r="E29" s="1220">
        <v>20</v>
      </c>
      <c r="F29" s="1222">
        <f t="shared" ref="F29" si="8">ROUNDUP(E29/$C$19*100,2)</f>
        <v>0.01</v>
      </c>
    </row>
    <row r="30" spans="1:6" ht="17.25" customHeight="1">
      <c r="A30" s="1242"/>
      <c r="B30" s="1245"/>
      <c r="C30" s="1247"/>
      <c r="D30" s="126" t="s">
        <v>392</v>
      </c>
      <c r="E30" s="1218"/>
      <c r="F30" s="1222" t="e">
        <f t="shared" ref="F30" si="9">D30/C30*100</f>
        <v>#VALUE!</v>
      </c>
    </row>
    <row r="31" spans="1:6" ht="15" customHeight="1">
      <c r="A31" s="1242"/>
      <c r="B31" s="1245"/>
      <c r="C31" s="1247"/>
      <c r="D31" s="594" t="s">
        <v>1046</v>
      </c>
      <c r="E31" s="1220">
        <v>1213</v>
      </c>
      <c r="F31" s="1222">
        <f t="shared" ref="F31" si="10">ROUNDUP(E31/$C$19*100,2)</f>
        <v>0.18000000000000002</v>
      </c>
    </row>
    <row r="32" spans="1:6" ht="17.25" customHeight="1" thickBot="1">
      <c r="A32" s="1242"/>
      <c r="B32" s="1245"/>
      <c r="C32" s="1247"/>
      <c r="D32" s="126" t="s">
        <v>1047</v>
      </c>
      <c r="E32" s="1224"/>
      <c r="F32" s="1225" t="e">
        <f t="shared" ref="F32" si="11">D32/C32*100</f>
        <v>#VALUE!</v>
      </c>
    </row>
    <row r="33" spans="1:6" ht="15" customHeight="1">
      <c r="A33" s="1241">
        <v>3</v>
      </c>
      <c r="B33" s="1244" t="s">
        <v>776</v>
      </c>
      <c r="C33" s="1265">
        <v>208480</v>
      </c>
      <c r="D33" s="129" t="s">
        <v>169</v>
      </c>
      <c r="E33" s="1238">
        <v>29746</v>
      </c>
      <c r="F33" s="1237">
        <f>ROUNDUP(E33/$C$33*100,2)</f>
        <v>14.27</v>
      </c>
    </row>
    <row r="34" spans="1:6" ht="20.25" customHeight="1">
      <c r="A34" s="1242"/>
      <c r="B34" s="1245"/>
      <c r="C34" s="1247"/>
      <c r="D34" s="126" t="s">
        <v>170</v>
      </c>
      <c r="E34" s="1247"/>
      <c r="F34" s="1222" t="e">
        <f>D34/C34*100</f>
        <v>#VALUE!</v>
      </c>
    </row>
    <row r="35" spans="1:6" ht="15.75" customHeight="1">
      <c r="A35" s="1242"/>
      <c r="B35" s="1245"/>
      <c r="C35" s="1247"/>
      <c r="D35" s="584" t="s">
        <v>171</v>
      </c>
      <c r="E35" s="1247">
        <v>8100</v>
      </c>
      <c r="F35" s="1237">
        <f>ROUNDUP(E35/$C$33*100,2)</f>
        <v>3.8899999999999997</v>
      </c>
    </row>
    <row r="36" spans="1:6" ht="19.5" customHeight="1">
      <c r="A36" s="1242"/>
      <c r="B36" s="1245"/>
      <c r="C36" s="1247"/>
      <c r="D36" s="391" t="s">
        <v>514</v>
      </c>
      <c r="E36" s="1247"/>
      <c r="F36" s="1222" t="e">
        <f>D36/C36*100</f>
        <v>#VALUE!</v>
      </c>
    </row>
    <row r="37" spans="1:6" ht="15" customHeight="1">
      <c r="A37" s="1242"/>
      <c r="B37" s="1245"/>
      <c r="C37" s="1247"/>
      <c r="D37" s="127" t="s">
        <v>172</v>
      </c>
      <c r="E37" s="1247">
        <v>2087</v>
      </c>
      <c r="F37" s="1237">
        <f t="shared" ref="F37" si="12">ROUNDUP(E37/$C$33*100,2)</f>
        <v>1.01</v>
      </c>
    </row>
    <row r="38" spans="1:6" ht="15" customHeight="1">
      <c r="A38" s="1242"/>
      <c r="B38" s="1245"/>
      <c r="C38" s="1247"/>
      <c r="D38" s="126" t="s">
        <v>173</v>
      </c>
      <c r="E38" s="1247"/>
      <c r="F38" s="1222" t="e">
        <f t="shared" ref="F38" si="13">D38/C38*100</f>
        <v>#VALUE!</v>
      </c>
    </row>
    <row r="39" spans="1:6" ht="15" customHeight="1">
      <c r="A39" s="1242"/>
      <c r="B39" s="1245"/>
      <c r="C39" s="1247"/>
      <c r="D39" s="584" t="s">
        <v>174</v>
      </c>
      <c r="E39" s="1247">
        <v>3191</v>
      </c>
      <c r="F39" s="1237">
        <f t="shared" ref="F39" si="14">ROUNDUP(E39/$C$33*100,2)</f>
        <v>1.54</v>
      </c>
    </row>
    <row r="40" spans="1:6" ht="22.5" customHeight="1">
      <c r="A40" s="1242"/>
      <c r="B40" s="1245"/>
      <c r="C40" s="1247"/>
      <c r="D40" s="126" t="s">
        <v>515</v>
      </c>
      <c r="E40" s="1247"/>
      <c r="F40" s="1222" t="e">
        <f t="shared" ref="F40" si="15">D40/C40*100</f>
        <v>#VALUE!</v>
      </c>
    </row>
    <row r="41" spans="1:6" ht="23.25" customHeight="1">
      <c r="A41" s="1242"/>
      <c r="B41" s="1245"/>
      <c r="C41" s="1247"/>
      <c r="D41" s="584" t="s">
        <v>438</v>
      </c>
      <c r="E41" s="1247">
        <v>12</v>
      </c>
      <c r="F41" s="1237">
        <f t="shared" ref="F41" si="16">ROUNDUP(E41/$C$33*100,2)</f>
        <v>0.01</v>
      </c>
    </row>
    <row r="42" spans="1:6" ht="22.5" customHeight="1">
      <c r="A42" s="1242"/>
      <c r="B42" s="1245"/>
      <c r="C42" s="1247"/>
      <c r="D42" s="126" t="s">
        <v>439</v>
      </c>
      <c r="E42" s="1247"/>
      <c r="F42" s="1222" t="e">
        <f t="shared" ref="F42" si="17">D42/C42*100</f>
        <v>#VALUE!</v>
      </c>
    </row>
    <row r="43" spans="1:6" ht="15.75" customHeight="1">
      <c r="A43" s="1242"/>
      <c r="B43" s="1245"/>
      <c r="C43" s="1247"/>
      <c r="D43" s="125" t="s">
        <v>484</v>
      </c>
      <c r="E43" s="1238">
        <v>840</v>
      </c>
      <c r="F43" s="1237">
        <f t="shared" ref="F43" si="18">ROUNDUP(E43/$C$33*100,2)</f>
        <v>0.41000000000000003</v>
      </c>
    </row>
    <row r="44" spans="1:6" ht="18" customHeight="1">
      <c r="A44" s="1242"/>
      <c r="B44" s="1245"/>
      <c r="C44" s="1247"/>
      <c r="D44" s="266" t="s">
        <v>485</v>
      </c>
      <c r="E44" s="1240"/>
      <c r="F44" s="1222" t="e">
        <f t="shared" ref="F44" si="19">D44/C44*100</f>
        <v>#VALUE!</v>
      </c>
    </row>
    <row r="45" spans="1:6" ht="15" customHeight="1">
      <c r="A45" s="1242"/>
      <c r="B45" s="1245"/>
      <c r="C45" s="1247"/>
      <c r="D45" s="127" t="s">
        <v>516</v>
      </c>
      <c r="E45" s="1247">
        <v>25</v>
      </c>
      <c r="F45" s="1237">
        <f t="shared" ref="F45" si="20">ROUNDUP(E45/$C$33*100,2)</f>
        <v>0.02</v>
      </c>
    </row>
    <row r="46" spans="1:6" ht="18" customHeight="1" thickBot="1">
      <c r="A46" s="1250"/>
      <c r="B46" s="1251"/>
      <c r="C46" s="1266"/>
      <c r="D46" s="130" t="s">
        <v>517</v>
      </c>
      <c r="E46" s="1266"/>
      <c r="F46" s="1222" t="e">
        <f t="shared" ref="F46" si="21">D46/C46*100</f>
        <v>#VALUE!</v>
      </c>
    </row>
    <row r="47" spans="1:6" ht="15" customHeight="1">
      <c r="A47" s="1241">
        <v>4</v>
      </c>
      <c r="B47" s="1244" t="s">
        <v>333</v>
      </c>
      <c r="C47" s="1232">
        <v>608858</v>
      </c>
      <c r="D47" s="129" t="s">
        <v>175</v>
      </c>
      <c r="E47" s="1232">
        <v>46443</v>
      </c>
      <c r="F47" s="1239">
        <f>ROUNDUP(E47/$C$47*100,2)</f>
        <v>7.63</v>
      </c>
    </row>
    <row r="48" spans="1:6" ht="17.25" customHeight="1">
      <c r="A48" s="1242"/>
      <c r="B48" s="1245"/>
      <c r="C48" s="1233"/>
      <c r="D48" s="126" t="s">
        <v>176</v>
      </c>
      <c r="E48" s="1238"/>
      <c r="F48" s="1217" t="e">
        <f>D48/C48*100</f>
        <v>#VALUE!</v>
      </c>
    </row>
    <row r="49" spans="1:6" ht="15" customHeight="1">
      <c r="A49" s="1242"/>
      <c r="B49" s="1245"/>
      <c r="C49" s="1233"/>
      <c r="D49" s="584" t="s">
        <v>177</v>
      </c>
      <c r="E49" s="1240">
        <v>18119</v>
      </c>
      <c r="F49" s="1217">
        <f>ROUNDUP(E49/$C$47*100,2)</f>
        <v>2.98</v>
      </c>
    </row>
    <row r="50" spans="1:6" ht="19.5" customHeight="1">
      <c r="A50" s="1242"/>
      <c r="B50" s="1245"/>
      <c r="C50" s="1233"/>
      <c r="D50" s="126" t="s">
        <v>178</v>
      </c>
      <c r="E50" s="1238"/>
      <c r="F50" s="1217" t="e">
        <f>D50/C50*100</f>
        <v>#VALUE!</v>
      </c>
    </row>
    <row r="51" spans="1:6" ht="15" customHeight="1">
      <c r="A51" s="1242"/>
      <c r="B51" s="1245"/>
      <c r="C51" s="1233"/>
      <c r="D51" s="127" t="s">
        <v>179</v>
      </c>
      <c r="E51" s="1240">
        <v>150</v>
      </c>
      <c r="F51" s="1217">
        <f t="shared" ref="F51" si="22">ROUNDUP(E51/$C$47*100,2)</f>
        <v>0.03</v>
      </c>
    </row>
    <row r="52" spans="1:6" ht="15" customHeight="1">
      <c r="A52" s="1242"/>
      <c r="B52" s="1245"/>
      <c r="C52" s="1233"/>
      <c r="D52" s="126" t="s">
        <v>180</v>
      </c>
      <c r="E52" s="1238"/>
      <c r="F52" s="1217" t="e">
        <f t="shared" ref="F52" si="23">D52/C52*100</f>
        <v>#VALUE!</v>
      </c>
    </row>
    <row r="53" spans="1:6" ht="15" customHeight="1">
      <c r="A53" s="1242"/>
      <c r="B53" s="1245"/>
      <c r="C53" s="1233"/>
      <c r="D53" s="127" t="s">
        <v>466</v>
      </c>
      <c r="E53" s="1240">
        <v>2070</v>
      </c>
      <c r="F53" s="1217">
        <f t="shared" ref="F53" si="24">ROUNDUP(E53/$C$47*100,2)</f>
        <v>0.34</v>
      </c>
    </row>
    <row r="54" spans="1:6" ht="27.75" customHeight="1">
      <c r="A54" s="1242"/>
      <c r="B54" s="1245"/>
      <c r="C54" s="1233"/>
      <c r="D54" s="126" t="s">
        <v>486</v>
      </c>
      <c r="E54" s="1238"/>
      <c r="F54" s="1217" t="e">
        <f t="shared" ref="F54" si="25">D54/C54*100</f>
        <v>#VALUE!</v>
      </c>
    </row>
    <row r="55" spans="1:6" ht="22.5" customHeight="1">
      <c r="A55" s="1242"/>
      <c r="B55" s="1245"/>
      <c r="C55" s="1233"/>
      <c r="D55" s="127" t="s">
        <v>777</v>
      </c>
      <c r="E55" s="1240">
        <v>40</v>
      </c>
      <c r="F55" s="1217">
        <f t="shared" ref="F55" si="26">ROUNDUP(E55/$C$47*100,2)</f>
        <v>0.01</v>
      </c>
    </row>
    <row r="56" spans="1:6" ht="24.75" customHeight="1" thickBot="1">
      <c r="A56" s="1250"/>
      <c r="B56" s="1251"/>
      <c r="C56" s="1234"/>
      <c r="D56" s="851" t="s">
        <v>778</v>
      </c>
      <c r="E56" s="1234"/>
      <c r="F56" s="1253" t="e">
        <f t="shared" ref="F56" si="27">D56/C56*100</f>
        <v>#VALUE!</v>
      </c>
    </row>
    <row r="57" spans="1:6" ht="4.5" customHeight="1">
      <c r="A57" s="858"/>
      <c r="B57" s="859"/>
      <c r="C57" s="860"/>
      <c r="D57" s="870"/>
      <c r="E57" s="860"/>
      <c r="F57" s="863"/>
    </row>
    <row r="58" spans="1:6" s="545" customFormat="1" ht="50.1" customHeight="1">
      <c r="A58" s="915" t="s">
        <v>544</v>
      </c>
      <c r="B58" s="791"/>
      <c r="C58" s="792"/>
      <c r="D58" s="910"/>
      <c r="E58" s="1209" t="s">
        <v>58</v>
      </c>
      <c r="F58" s="1209"/>
    </row>
    <row r="59" spans="1:6" s="545" customFormat="1" ht="0.75" customHeight="1">
      <c r="B59" s="793"/>
      <c r="C59" s="794"/>
      <c r="E59" s="795"/>
      <c r="F59" s="796"/>
    </row>
    <row r="60" spans="1:6" s="545" customFormat="1" ht="48.75" customHeight="1" thickBot="1">
      <c r="A60" s="1210" t="s">
        <v>1206</v>
      </c>
      <c r="B60" s="1210"/>
      <c r="C60" s="1210"/>
      <c r="D60" s="1210"/>
      <c r="E60" s="1210"/>
      <c r="F60" s="1210"/>
    </row>
    <row r="61" spans="1:6" ht="50.25" customHeight="1">
      <c r="A61" s="1211" t="s">
        <v>1039</v>
      </c>
      <c r="B61" s="1205" t="s">
        <v>14</v>
      </c>
      <c r="C61" s="1203" t="s">
        <v>1040</v>
      </c>
      <c r="D61" s="1205" t="s">
        <v>331</v>
      </c>
      <c r="E61" s="1207" t="s">
        <v>1041</v>
      </c>
      <c r="F61" s="1208"/>
    </row>
    <row r="62" spans="1:6" ht="48" customHeight="1" thickBot="1">
      <c r="A62" s="1212"/>
      <c r="B62" s="1206"/>
      <c r="C62" s="1204"/>
      <c r="D62" s="1206"/>
      <c r="E62" s="871" t="s">
        <v>1042</v>
      </c>
      <c r="F62" s="872" t="s">
        <v>91</v>
      </c>
    </row>
    <row r="63" spans="1:6" ht="23.25" customHeight="1">
      <c r="A63" s="1241">
        <v>5</v>
      </c>
      <c r="B63" s="1244" t="s">
        <v>334</v>
      </c>
      <c r="C63" s="1232">
        <v>1225669</v>
      </c>
      <c r="D63" s="979" t="s">
        <v>181</v>
      </c>
      <c r="E63" s="1265">
        <v>42128</v>
      </c>
      <c r="F63" s="1216">
        <f>ROUNDUP(E63/$C$63*100,2)</f>
        <v>3.44</v>
      </c>
    </row>
    <row r="64" spans="1:6" ht="32.25" customHeight="1">
      <c r="A64" s="1242"/>
      <c r="B64" s="1245"/>
      <c r="C64" s="1233"/>
      <c r="D64" s="391" t="s">
        <v>467</v>
      </c>
      <c r="E64" s="1247"/>
      <c r="F64" s="1217" t="e">
        <f>D64/C64*100</f>
        <v>#VALUE!</v>
      </c>
    </row>
    <row r="65" spans="1:6" ht="21.75" customHeight="1">
      <c r="A65" s="1242"/>
      <c r="B65" s="1245"/>
      <c r="C65" s="1233"/>
      <c r="D65" s="980" t="s">
        <v>182</v>
      </c>
      <c r="E65" s="1247">
        <v>47014</v>
      </c>
      <c r="F65" s="1216">
        <f>ROUNDUP(E65/$C$63*100,2)</f>
        <v>3.84</v>
      </c>
    </row>
    <row r="66" spans="1:6" ht="24" customHeight="1">
      <c r="A66" s="1242"/>
      <c r="B66" s="1245"/>
      <c r="C66" s="1233"/>
      <c r="D66" s="126" t="s">
        <v>468</v>
      </c>
      <c r="E66" s="1247"/>
      <c r="F66" s="1217" t="e">
        <f>D66/C66*100</f>
        <v>#VALUE!</v>
      </c>
    </row>
    <row r="67" spans="1:6" ht="25.5" customHeight="1">
      <c r="A67" s="1242"/>
      <c r="B67" s="1245"/>
      <c r="C67" s="1233"/>
      <c r="D67" s="127" t="s">
        <v>312</v>
      </c>
      <c r="E67" s="1247">
        <v>4066</v>
      </c>
      <c r="F67" s="1216">
        <f t="shared" ref="F67" si="28">ROUNDUP(E67/$C$63*100,2)</f>
        <v>0.34</v>
      </c>
    </row>
    <row r="68" spans="1:6" ht="34.5" customHeight="1">
      <c r="A68" s="1242"/>
      <c r="B68" s="1245"/>
      <c r="C68" s="1233"/>
      <c r="D68" s="126" t="s">
        <v>267</v>
      </c>
      <c r="E68" s="1247"/>
      <c r="F68" s="1217" t="e">
        <f t="shared" ref="F68" si="29">D68/C68*100</f>
        <v>#VALUE!</v>
      </c>
    </row>
    <row r="69" spans="1:6" ht="19.5" customHeight="1">
      <c r="A69" s="1242"/>
      <c r="B69" s="1245"/>
      <c r="C69" s="1233"/>
      <c r="D69" s="127" t="s">
        <v>183</v>
      </c>
      <c r="E69" s="1247">
        <v>19</v>
      </c>
      <c r="F69" s="1216">
        <f t="shared" ref="F69" si="30">ROUNDUP(E69/$C$63*100,2)</f>
        <v>0.01</v>
      </c>
    </row>
    <row r="70" spans="1:6" ht="29.25" customHeight="1">
      <c r="A70" s="1242"/>
      <c r="B70" s="1245"/>
      <c r="C70" s="1233"/>
      <c r="D70" s="126" t="s">
        <v>184</v>
      </c>
      <c r="E70" s="1247"/>
      <c r="F70" s="1217" t="e">
        <f t="shared" ref="F70" si="31">D70/C70*100</f>
        <v>#VALUE!</v>
      </c>
    </row>
    <row r="71" spans="1:6" ht="15" customHeight="1">
      <c r="A71" s="1242"/>
      <c r="B71" s="1245"/>
      <c r="C71" s="1233"/>
      <c r="D71" s="127" t="s">
        <v>545</v>
      </c>
      <c r="E71" s="1247">
        <v>17</v>
      </c>
      <c r="F71" s="1216">
        <f t="shared" ref="F71" si="32">ROUNDUP(E71/$C$63*100,2)</f>
        <v>0.01</v>
      </c>
    </row>
    <row r="72" spans="1:6" ht="29.25" customHeight="1">
      <c r="A72" s="1242"/>
      <c r="B72" s="1245"/>
      <c r="C72" s="1233"/>
      <c r="D72" s="126" t="s">
        <v>381</v>
      </c>
      <c r="E72" s="1247"/>
      <c r="F72" s="1217" t="e">
        <f t="shared" ref="F72" si="33">D72/C72*100</f>
        <v>#VALUE!</v>
      </c>
    </row>
    <row r="73" spans="1:6" ht="22.5" customHeight="1">
      <c r="A73" s="1242"/>
      <c r="B73" s="1245"/>
      <c r="C73" s="1233"/>
      <c r="D73" s="127" t="s">
        <v>185</v>
      </c>
      <c r="E73" s="1247">
        <v>12310</v>
      </c>
      <c r="F73" s="1216">
        <f t="shared" ref="F73" si="34">ROUNDUP(E73/$C$63*100,2)</f>
        <v>1.01</v>
      </c>
    </row>
    <row r="74" spans="1:6" ht="19.5" customHeight="1">
      <c r="A74" s="1242"/>
      <c r="B74" s="1245"/>
      <c r="C74" s="1233"/>
      <c r="D74" s="126" t="s">
        <v>186</v>
      </c>
      <c r="E74" s="1247"/>
      <c r="F74" s="1217" t="e">
        <f t="shared" ref="F74" si="35">D74/C74*100</f>
        <v>#VALUE!</v>
      </c>
    </row>
    <row r="75" spans="1:6" ht="21" customHeight="1">
      <c r="A75" s="1242"/>
      <c r="B75" s="1245"/>
      <c r="C75" s="1233"/>
      <c r="D75" s="127" t="s">
        <v>779</v>
      </c>
      <c r="E75" s="1247">
        <v>1297</v>
      </c>
      <c r="F75" s="1216">
        <f t="shared" ref="F75" si="36">ROUNDUP(E75/$C$63*100,2)</f>
        <v>0.11</v>
      </c>
    </row>
    <row r="76" spans="1:6" ht="27" customHeight="1">
      <c r="A76" s="1242"/>
      <c r="B76" s="1245"/>
      <c r="C76" s="1233"/>
      <c r="D76" s="126" t="s">
        <v>780</v>
      </c>
      <c r="E76" s="1247"/>
      <c r="F76" s="1217" t="e">
        <f t="shared" ref="F76" si="37">D76/C76*100</f>
        <v>#VALUE!</v>
      </c>
    </row>
    <row r="77" spans="1:6" ht="23.25" customHeight="1">
      <c r="A77" s="1242"/>
      <c r="B77" s="1245"/>
      <c r="C77" s="1233"/>
      <c r="D77" s="127" t="s">
        <v>393</v>
      </c>
      <c r="E77" s="1240">
        <v>58</v>
      </c>
      <c r="F77" s="1216">
        <f t="shared" ref="F77" si="38">ROUNDUP(E77/$C$63*100,2)</f>
        <v>0.01</v>
      </c>
    </row>
    <row r="78" spans="1:6" ht="26.25" customHeight="1">
      <c r="A78" s="1242"/>
      <c r="B78" s="1245"/>
      <c r="C78" s="1233"/>
      <c r="D78" s="128" t="s">
        <v>382</v>
      </c>
      <c r="E78" s="1238"/>
      <c r="F78" s="1217" t="e">
        <f t="shared" ref="F78" si="39">D78/C78*100</f>
        <v>#VALUE!</v>
      </c>
    </row>
    <row r="79" spans="1:6" ht="21.75" customHeight="1">
      <c r="A79" s="1242"/>
      <c r="B79" s="1245"/>
      <c r="C79" s="1233"/>
      <c r="D79" s="127" t="s">
        <v>518</v>
      </c>
      <c r="E79" s="1240">
        <v>57</v>
      </c>
      <c r="F79" s="1216">
        <f t="shared" ref="F79" si="40">ROUNDUP(E79/$C$63*100,2)</f>
        <v>0.01</v>
      </c>
    </row>
    <row r="80" spans="1:6" ht="24.75" customHeight="1">
      <c r="A80" s="1242"/>
      <c r="B80" s="1245"/>
      <c r="C80" s="1233"/>
      <c r="D80" s="128" t="s">
        <v>519</v>
      </c>
      <c r="E80" s="1238"/>
      <c r="F80" s="1217" t="e">
        <f t="shared" ref="F80" si="41">D80/C80*100</f>
        <v>#VALUE!</v>
      </c>
    </row>
    <row r="81" spans="1:6" ht="22.5" customHeight="1">
      <c r="A81" s="1242"/>
      <c r="B81" s="1245"/>
      <c r="C81" s="1233"/>
      <c r="D81" s="584" t="s">
        <v>894</v>
      </c>
      <c r="E81" s="1247">
        <v>15</v>
      </c>
      <c r="F81" s="1216">
        <f t="shared" ref="F81" si="42">ROUNDUP(E81/$C$63*100,2)</f>
        <v>0.01</v>
      </c>
    </row>
    <row r="82" spans="1:6" ht="24" customHeight="1">
      <c r="A82" s="1242"/>
      <c r="B82" s="1245"/>
      <c r="C82" s="1233"/>
      <c r="D82" s="126" t="s">
        <v>187</v>
      </c>
      <c r="E82" s="1247"/>
      <c r="F82" s="1217" t="e">
        <f t="shared" ref="F82" si="43">D82/C82*100</f>
        <v>#VALUE!</v>
      </c>
    </row>
    <row r="83" spans="1:6" ht="25.5" customHeight="1">
      <c r="A83" s="1242"/>
      <c r="B83" s="1245"/>
      <c r="C83" s="1233"/>
      <c r="D83" s="127" t="s">
        <v>313</v>
      </c>
      <c r="E83" s="1240">
        <v>25</v>
      </c>
      <c r="F83" s="1216">
        <f t="shared" ref="F83" si="44">ROUNDUP(E83/$C$63*100,2)</f>
        <v>0.01</v>
      </c>
    </row>
    <row r="84" spans="1:6" ht="19.5" customHeight="1">
      <c r="A84" s="1242"/>
      <c r="B84" s="1245"/>
      <c r="C84" s="1233"/>
      <c r="D84" s="128" t="s">
        <v>314</v>
      </c>
      <c r="E84" s="1238"/>
      <c r="F84" s="1217" t="e">
        <f t="shared" ref="F84" si="45">D84/C84*100</f>
        <v>#VALUE!</v>
      </c>
    </row>
    <row r="85" spans="1:6" ht="30" customHeight="1">
      <c r="A85" s="1242"/>
      <c r="B85" s="1245"/>
      <c r="C85" s="1233"/>
      <c r="D85" s="127" t="s">
        <v>394</v>
      </c>
      <c r="E85" s="1240">
        <v>135</v>
      </c>
      <c r="F85" s="1216">
        <f t="shared" ref="F85" si="46">ROUNDUP(E85/$C$63*100,2)</f>
        <v>0.02</v>
      </c>
    </row>
    <row r="86" spans="1:6">
      <c r="A86" s="1242"/>
      <c r="B86" s="1245"/>
      <c r="C86" s="1233"/>
      <c r="D86" s="126" t="s">
        <v>395</v>
      </c>
      <c r="E86" s="1238"/>
      <c r="F86" s="1217" t="e">
        <f t="shared" ref="F86" si="47">D86/C86*100</f>
        <v>#VALUE!</v>
      </c>
    </row>
    <row r="87" spans="1:6" ht="22.5" customHeight="1">
      <c r="A87" s="1242"/>
      <c r="B87" s="1245"/>
      <c r="C87" s="1233"/>
      <c r="D87" s="127" t="s">
        <v>396</v>
      </c>
      <c r="E87" s="1240">
        <v>20</v>
      </c>
      <c r="F87" s="1216">
        <f t="shared" ref="F87" si="48">ROUNDUP(E87/$C$63*100,2)</f>
        <v>0.01</v>
      </c>
    </row>
    <row r="88" spans="1:6" ht="24.75" customHeight="1">
      <c r="A88" s="1242"/>
      <c r="B88" s="1245"/>
      <c r="C88" s="1233"/>
      <c r="D88" s="126" t="s">
        <v>397</v>
      </c>
      <c r="E88" s="1238"/>
      <c r="F88" s="1217" t="e">
        <f t="shared" ref="F88" si="49">D88/C88*100</f>
        <v>#VALUE!</v>
      </c>
    </row>
    <row r="89" spans="1:6" ht="24" customHeight="1">
      <c r="A89" s="1242"/>
      <c r="B89" s="1245"/>
      <c r="C89" s="1233"/>
      <c r="D89" s="584" t="s">
        <v>759</v>
      </c>
      <c r="E89" s="1247">
        <v>14</v>
      </c>
      <c r="F89" s="1216">
        <f t="shared" ref="F89" si="50">ROUNDUP(E89/$C$63*100,2)</f>
        <v>0.01</v>
      </c>
    </row>
    <row r="90" spans="1:6" ht="33" customHeight="1">
      <c r="A90" s="1243"/>
      <c r="B90" s="1246"/>
      <c r="C90" s="1233"/>
      <c r="D90" s="126" t="s">
        <v>467</v>
      </c>
      <c r="E90" s="1240"/>
      <c r="F90" s="1217" t="e">
        <f t="shared" ref="F90" si="51">D90/C90*100</f>
        <v>#VALUE!</v>
      </c>
    </row>
    <row r="91" spans="1:6" ht="25.5" customHeight="1">
      <c r="A91" s="911"/>
      <c r="B91" s="913"/>
      <c r="C91" s="1233"/>
      <c r="D91" s="127" t="s">
        <v>781</v>
      </c>
      <c r="E91" s="1240">
        <v>9</v>
      </c>
      <c r="F91" s="1216">
        <f t="shared" ref="F91" si="52">ROUNDUP(E91/$C$63*100,2)</f>
        <v>0.01</v>
      </c>
    </row>
    <row r="92" spans="1:6" ht="21" customHeight="1">
      <c r="A92" s="911"/>
      <c r="B92" s="913"/>
      <c r="C92" s="1233"/>
      <c r="D92" s="391" t="s">
        <v>695</v>
      </c>
      <c r="E92" s="1238"/>
      <c r="F92" s="1217" t="e">
        <f t="shared" ref="F92" si="53">D92/C92*100</f>
        <v>#VALUE!</v>
      </c>
    </row>
    <row r="93" spans="1:6" ht="21" customHeight="1">
      <c r="A93" s="911"/>
      <c r="B93" s="913"/>
      <c r="C93" s="1233"/>
      <c r="D93" s="623" t="s">
        <v>827</v>
      </c>
      <c r="E93" s="1240">
        <v>1060</v>
      </c>
      <c r="F93" s="1216">
        <f t="shared" ref="F93" si="54">ROUNDUP(E93/$C$63*100,2)</f>
        <v>0.09</v>
      </c>
    </row>
    <row r="94" spans="1:6" ht="21" customHeight="1">
      <c r="A94" s="911"/>
      <c r="B94" s="913"/>
      <c r="C94" s="1233"/>
      <c r="D94" s="391" t="s">
        <v>912</v>
      </c>
      <c r="E94" s="1238"/>
      <c r="F94" s="1217" t="e">
        <f t="shared" ref="F94" si="55">D94/C94*100</f>
        <v>#VALUE!</v>
      </c>
    </row>
    <row r="95" spans="1:6" ht="19.5" customHeight="1">
      <c r="A95" s="911"/>
      <c r="B95" s="913"/>
      <c r="C95" s="1233"/>
      <c r="D95" s="127" t="s">
        <v>913</v>
      </c>
      <c r="E95" s="1240">
        <v>52</v>
      </c>
      <c r="F95" s="1216">
        <f t="shared" ref="F95" si="56">ROUNDUP(E95/$C$63*100,2)</f>
        <v>0.01</v>
      </c>
    </row>
    <row r="96" spans="1:6" ht="20.25" customHeight="1">
      <c r="A96" s="911"/>
      <c r="B96" s="913"/>
      <c r="C96" s="1233"/>
      <c r="D96" s="391" t="s">
        <v>914</v>
      </c>
      <c r="E96" s="1238"/>
      <c r="F96" s="1217" t="e">
        <f t="shared" ref="F96" si="57">D96/C96*100</f>
        <v>#VALUE!</v>
      </c>
    </row>
    <row r="97" spans="1:6" ht="15">
      <c r="A97" s="911"/>
      <c r="B97" s="913"/>
      <c r="C97" s="1233"/>
      <c r="D97" s="125" t="s">
        <v>936</v>
      </c>
      <c r="E97" s="1233">
        <v>5</v>
      </c>
      <c r="F97" s="1217">
        <f t="shared" ref="F97" si="58">ROUNDUP(E97/$C$63*100,2)</f>
        <v>0.01</v>
      </c>
    </row>
    <row r="98" spans="1:6" ht="22.5" customHeight="1" thickBot="1">
      <c r="A98" s="912"/>
      <c r="B98" s="914"/>
      <c r="C98" s="1234"/>
      <c r="D98" s="588" t="s">
        <v>1048</v>
      </c>
      <c r="E98" s="1234"/>
      <c r="F98" s="1253" t="e">
        <f t="shared" ref="F98" si="59">D98/C98*100</f>
        <v>#VALUE!</v>
      </c>
    </row>
    <row r="99" spans="1:6" ht="6.75" customHeight="1">
      <c r="A99" s="852"/>
      <c r="B99" s="133"/>
      <c r="C99" s="853"/>
      <c r="D99" s="135"/>
      <c r="E99" s="855"/>
      <c r="F99" s="854"/>
    </row>
    <row r="100" spans="1:6" s="545" customFormat="1" ht="55.5" customHeight="1">
      <c r="A100" s="915" t="s">
        <v>544</v>
      </c>
      <c r="B100" s="791"/>
      <c r="C100" s="792"/>
      <c r="D100" s="910"/>
      <c r="E100" s="1209" t="s">
        <v>58</v>
      </c>
      <c r="F100" s="1209"/>
    </row>
    <row r="101" spans="1:6" s="545" customFormat="1" ht="66" customHeight="1" thickBot="1">
      <c r="A101" s="1210" t="s">
        <v>1206</v>
      </c>
      <c r="B101" s="1210"/>
      <c r="C101" s="1210"/>
      <c r="D101" s="1210"/>
      <c r="E101" s="1210"/>
      <c r="F101" s="1210"/>
    </row>
    <row r="102" spans="1:6" ht="46.5" customHeight="1">
      <c r="A102" s="1211" t="s">
        <v>1039</v>
      </c>
      <c r="B102" s="1205" t="s">
        <v>14</v>
      </c>
      <c r="C102" s="1203" t="s">
        <v>1040</v>
      </c>
      <c r="D102" s="1205" t="s">
        <v>331</v>
      </c>
      <c r="E102" s="1207" t="s">
        <v>1041</v>
      </c>
      <c r="F102" s="1208"/>
    </row>
    <row r="103" spans="1:6" ht="48" customHeight="1" thickBot="1">
      <c r="A103" s="1212"/>
      <c r="B103" s="1206"/>
      <c r="C103" s="1204"/>
      <c r="D103" s="1206"/>
      <c r="E103" s="871" t="s">
        <v>1042</v>
      </c>
      <c r="F103" s="872" t="s">
        <v>91</v>
      </c>
    </row>
    <row r="104" spans="1:6" ht="21.95" customHeight="1">
      <c r="A104" s="1241">
        <v>6</v>
      </c>
      <c r="B104" s="1244" t="s">
        <v>335</v>
      </c>
      <c r="C104" s="1232">
        <v>288997</v>
      </c>
      <c r="D104" s="131" t="s">
        <v>188</v>
      </c>
      <c r="E104" s="1265">
        <v>5739</v>
      </c>
      <c r="F104" s="1216">
        <f>ROUNDUP(E104/$C$104*100,2)</f>
        <v>1.99</v>
      </c>
    </row>
    <row r="105" spans="1:6" ht="36" customHeight="1">
      <c r="A105" s="1242"/>
      <c r="B105" s="1245"/>
      <c r="C105" s="1233"/>
      <c r="D105" s="132" t="s">
        <v>520</v>
      </c>
      <c r="E105" s="1247"/>
      <c r="F105" s="1217" t="e">
        <f>D105/C105*100</f>
        <v>#VALUE!</v>
      </c>
    </row>
    <row r="106" spans="1:6" ht="28.5" customHeight="1">
      <c r="A106" s="1242"/>
      <c r="B106" s="1245"/>
      <c r="C106" s="1233"/>
      <c r="D106" s="127" t="s">
        <v>189</v>
      </c>
      <c r="E106" s="1247">
        <v>5657</v>
      </c>
      <c r="F106" s="1216">
        <f>ROUNDUP(E106/$C$104*100,2)</f>
        <v>1.96</v>
      </c>
    </row>
    <row r="107" spans="1:6" ht="36.75" customHeight="1">
      <c r="A107" s="1242"/>
      <c r="B107" s="1245"/>
      <c r="C107" s="1233"/>
      <c r="D107" s="126" t="s">
        <v>1049</v>
      </c>
      <c r="E107" s="1247"/>
      <c r="F107" s="1217" t="e">
        <f>D107/C107*100</f>
        <v>#VALUE!</v>
      </c>
    </row>
    <row r="108" spans="1:6" ht="24.75" customHeight="1">
      <c r="A108" s="1242"/>
      <c r="B108" s="1245"/>
      <c r="C108" s="1233"/>
      <c r="D108" s="127" t="s">
        <v>190</v>
      </c>
      <c r="E108" s="1247">
        <v>12804</v>
      </c>
      <c r="F108" s="1216">
        <f>ROUNDUP(E108/$C$104*100,2)</f>
        <v>4.4399999999999995</v>
      </c>
    </row>
    <row r="109" spans="1:6" ht="21.95" customHeight="1">
      <c r="A109" s="1242"/>
      <c r="B109" s="1245"/>
      <c r="C109" s="1233"/>
      <c r="D109" s="126" t="s">
        <v>521</v>
      </c>
      <c r="E109" s="1247"/>
      <c r="F109" s="1217" t="e">
        <f t="shared" ref="F109" si="60">D109/C109*100</f>
        <v>#VALUE!</v>
      </c>
    </row>
    <row r="110" spans="1:6" ht="21.95" customHeight="1">
      <c r="A110" s="1242"/>
      <c r="B110" s="1245"/>
      <c r="C110" s="1233"/>
      <c r="D110" s="127" t="s">
        <v>191</v>
      </c>
      <c r="E110" s="1247">
        <v>6</v>
      </c>
      <c r="F110" s="1216">
        <f>ROUNDUP(E110/$C$104*100,2)</f>
        <v>0.01</v>
      </c>
    </row>
    <row r="111" spans="1:6" ht="21.95" customHeight="1">
      <c r="A111" s="1242"/>
      <c r="B111" s="1245"/>
      <c r="C111" s="1233"/>
      <c r="D111" s="126" t="s">
        <v>192</v>
      </c>
      <c r="E111" s="1247"/>
      <c r="F111" s="1217" t="e">
        <f t="shared" ref="F111" si="61">D111/C111*100</f>
        <v>#VALUE!</v>
      </c>
    </row>
    <row r="112" spans="1:6" ht="21.95" customHeight="1">
      <c r="A112" s="1242"/>
      <c r="B112" s="1245"/>
      <c r="C112" s="1233"/>
      <c r="D112" s="127" t="s">
        <v>193</v>
      </c>
      <c r="E112" s="1247">
        <v>163</v>
      </c>
      <c r="F112" s="1216">
        <f>ROUNDUP(E112/$C$104*100,2)</f>
        <v>6.0000000000000005E-2</v>
      </c>
    </row>
    <row r="113" spans="1:6" ht="21.95" customHeight="1">
      <c r="A113" s="1242"/>
      <c r="B113" s="1245"/>
      <c r="C113" s="1233"/>
      <c r="D113" s="126" t="s">
        <v>1050</v>
      </c>
      <c r="E113" s="1247"/>
      <c r="F113" s="1217" t="e">
        <f t="shared" ref="F113" si="62">D113/C113*100</f>
        <v>#VALUE!</v>
      </c>
    </row>
    <row r="114" spans="1:6" ht="21.95" customHeight="1">
      <c r="A114" s="1242"/>
      <c r="B114" s="1245"/>
      <c r="C114" s="1233"/>
      <c r="D114" s="584" t="s">
        <v>487</v>
      </c>
      <c r="E114" s="1247">
        <v>69</v>
      </c>
      <c r="F114" s="1216">
        <f>ROUNDUP(E114/$C$104*100,2)</f>
        <v>0.03</v>
      </c>
    </row>
    <row r="115" spans="1:6" ht="32.25" customHeight="1">
      <c r="A115" s="1242"/>
      <c r="B115" s="1245"/>
      <c r="C115" s="1233"/>
      <c r="D115" s="128" t="s">
        <v>488</v>
      </c>
      <c r="E115" s="1240"/>
      <c r="F115" s="1217" t="e">
        <f t="shared" ref="F115" si="63">D115/C115*100</f>
        <v>#VALUE!</v>
      </c>
    </row>
    <row r="116" spans="1:6" ht="21.95" customHeight="1">
      <c r="A116" s="1242"/>
      <c r="B116" s="1245"/>
      <c r="C116" s="1233"/>
      <c r="D116" s="584" t="s">
        <v>782</v>
      </c>
      <c r="E116" s="1247">
        <v>8</v>
      </c>
      <c r="F116" s="1216">
        <f>ROUNDUP(E116/$C$104*100,2)</f>
        <v>0.01</v>
      </c>
    </row>
    <row r="117" spans="1:6" ht="35.25" customHeight="1">
      <c r="A117" s="1242"/>
      <c r="B117" s="1245"/>
      <c r="C117" s="1233"/>
      <c r="D117" s="128" t="s">
        <v>1051</v>
      </c>
      <c r="E117" s="1240"/>
      <c r="F117" s="1217" t="e">
        <f t="shared" ref="F117" si="64">D117/C117*100</f>
        <v>#VALUE!</v>
      </c>
    </row>
    <row r="118" spans="1:6" ht="35.25" customHeight="1">
      <c r="A118" s="1242"/>
      <c r="B118" s="1245"/>
      <c r="C118" s="1233"/>
      <c r="D118" s="584" t="s">
        <v>546</v>
      </c>
      <c r="E118" s="1247">
        <v>69</v>
      </c>
      <c r="F118" s="1216">
        <f>ROUNDUP(E118/$C$104*100,2)</f>
        <v>0.03</v>
      </c>
    </row>
    <row r="119" spans="1:6" ht="42.75" customHeight="1" thickBot="1">
      <c r="A119" s="1243"/>
      <c r="B119" s="1246"/>
      <c r="C119" s="1233"/>
      <c r="D119" s="128" t="s">
        <v>547</v>
      </c>
      <c r="E119" s="1240"/>
      <c r="F119" s="1217" t="e">
        <f t="shared" ref="F119" si="65">D119/C119*100</f>
        <v>#VALUE!</v>
      </c>
    </row>
    <row r="120" spans="1:6" ht="30" customHeight="1">
      <c r="A120" s="1267">
        <v>7</v>
      </c>
      <c r="B120" s="1269" t="s">
        <v>336</v>
      </c>
      <c r="C120" s="1232">
        <v>200849</v>
      </c>
      <c r="D120" s="129" t="s">
        <v>352</v>
      </c>
      <c r="E120" s="1252">
        <v>10770</v>
      </c>
      <c r="F120" s="1239">
        <f>ROUNDUP(E120/$C$120*100,2)</f>
        <v>5.37</v>
      </c>
    </row>
    <row r="121" spans="1:6" ht="37.5" customHeight="1">
      <c r="A121" s="1268"/>
      <c r="B121" s="1270"/>
      <c r="C121" s="1233"/>
      <c r="D121" s="126" t="s">
        <v>1008</v>
      </c>
      <c r="E121" s="1219"/>
      <c r="F121" s="1217" t="e">
        <f>D121/C121*100</f>
        <v>#VALUE!</v>
      </c>
    </row>
    <row r="122" spans="1:6" s="961" customFormat="1" ht="28.5" customHeight="1">
      <c r="A122" s="1268"/>
      <c r="B122" s="1270"/>
      <c r="C122" s="1233"/>
      <c r="D122" s="960" t="s">
        <v>489</v>
      </c>
      <c r="E122" s="1220">
        <v>894</v>
      </c>
      <c r="F122" s="1217">
        <f>ROUNDUP(E122/$C$120*100,2)</f>
        <v>0.45</v>
      </c>
    </row>
    <row r="123" spans="1:6" ht="22.5" customHeight="1">
      <c r="A123" s="1268"/>
      <c r="B123" s="1270"/>
      <c r="C123" s="1233"/>
      <c r="D123" s="126" t="s">
        <v>1009</v>
      </c>
      <c r="E123" s="1218"/>
      <c r="F123" s="1217" t="e">
        <f>D123/C123*100</f>
        <v>#VALUE!</v>
      </c>
    </row>
    <row r="124" spans="1:6" ht="21.95" customHeight="1">
      <c r="A124" s="1268"/>
      <c r="B124" s="1270"/>
      <c r="C124" s="1233"/>
      <c r="D124" s="125" t="s">
        <v>383</v>
      </c>
      <c r="E124" s="1219">
        <v>7458</v>
      </c>
      <c r="F124" s="1217">
        <f>ROUNDUP(E124/$C$120*100,2)</f>
        <v>3.7199999999999998</v>
      </c>
    </row>
    <row r="125" spans="1:6" ht="21.95" customHeight="1">
      <c r="A125" s="1268"/>
      <c r="B125" s="1270"/>
      <c r="C125" s="1233"/>
      <c r="D125" s="126" t="s">
        <v>783</v>
      </c>
      <c r="E125" s="1219"/>
      <c r="F125" s="1217" t="e">
        <f t="shared" ref="F125" si="66">D125/C125*100</f>
        <v>#VALUE!</v>
      </c>
    </row>
    <row r="126" spans="1:6" ht="21.95" customHeight="1">
      <c r="A126" s="1268"/>
      <c r="B126" s="1270"/>
      <c r="C126" s="1233"/>
      <c r="D126" s="125" t="s">
        <v>1052</v>
      </c>
      <c r="E126" s="1219">
        <v>2373</v>
      </c>
      <c r="F126" s="1217">
        <f>ROUNDUP(E126/$C$120*100,2)</f>
        <v>1.19</v>
      </c>
    </row>
    <row r="127" spans="1:6" ht="21.95" customHeight="1">
      <c r="A127" s="1268"/>
      <c r="B127" s="1270"/>
      <c r="C127" s="1233"/>
      <c r="D127" s="126" t="s">
        <v>784</v>
      </c>
      <c r="E127" s="1219"/>
      <c r="F127" s="1217" t="e">
        <f t="shared" ref="F127" si="67">D127/C127*100</f>
        <v>#VALUE!</v>
      </c>
    </row>
    <row r="128" spans="1:6" ht="21.95" customHeight="1">
      <c r="A128" s="1268"/>
      <c r="B128" s="1270"/>
      <c r="C128" s="1233"/>
      <c r="D128" s="125" t="s">
        <v>522</v>
      </c>
      <c r="E128" s="1220">
        <v>2555</v>
      </c>
      <c r="F128" s="1217">
        <f>ROUNDUP(E128/$C$120*100,2)</f>
        <v>1.28</v>
      </c>
    </row>
    <row r="129" spans="1:6" ht="21.95" customHeight="1">
      <c r="A129" s="1268"/>
      <c r="B129" s="1270"/>
      <c r="C129" s="1233"/>
      <c r="D129" s="128" t="s">
        <v>987</v>
      </c>
      <c r="E129" s="1218"/>
      <c r="F129" s="1217" t="e">
        <f t="shared" ref="F129" si="68">D129/C129*100</f>
        <v>#VALUE!</v>
      </c>
    </row>
    <row r="130" spans="1:6" ht="21.95" customHeight="1">
      <c r="A130" s="1268"/>
      <c r="B130" s="1270"/>
      <c r="C130" s="1233"/>
      <c r="D130" s="127" t="s">
        <v>785</v>
      </c>
      <c r="E130" s="1223">
        <v>5251</v>
      </c>
      <c r="F130" s="1217">
        <f>ROUNDUP(E130/$C$120*100,2)</f>
        <v>2.6199999999999997</v>
      </c>
    </row>
    <row r="131" spans="1:6" ht="20.100000000000001" customHeight="1">
      <c r="A131" s="1268"/>
      <c r="B131" s="1270"/>
      <c r="C131" s="1233"/>
      <c r="D131" s="126" t="s">
        <v>786</v>
      </c>
      <c r="E131" s="1223"/>
      <c r="F131" s="1217" t="e">
        <f t="shared" ref="F131" si="69">D131/C131*100</f>
        <v>#VALUE!</v>
      </c>
    </row>
    <row r="132" spans="1:6" ht="20.100000000000001" customHeight="1">
      <c r="A132" s="1268"/>
      <c r="B132" s="1270"/>
      <c r="C132" s="1233"/>
      <c r="D132" s="125" t="s">
        <v>1053</v>
      </c>
      <c r="E132" s="1220">
        <v>369</v>
      </c>
      <c r="F132" s="1217">
        <f>ROUNDUP(E132/$C$120*100,2)</f>
        <v>0.19</v>
      </c>
    </row>
    <row r="133" spans="1:6" ht="39" customHeight="1" thickBot="1">
      <c r="A133" s="912"/>
      <c r="B133" s="1274"/>
      <c r="C133" s="1234"/>
      <c r="D133" s="130" t="s">
        <v>1010</v>
      </c>
      <c r="E133" s="1224"/>
      <c r="F133" s="1253" t="e">
        <f t="shared" ref="F133" si="70">D133/C133*100</f>
        <v>#VALUE!</v>
      </c>
    </row>
    <row r="134" spans="1:6" ht="9" customHeight="1">
      <c r="A134" s="858"/>
      <c r="B134" s="859"/>
      <c r="C134" s="860"/>
      <c r="D134" s="867"/>
      <c r="E134" s="868"/>
      <c r="F134" s="863"/>
    </row>
    <row r="135" spans="1:6" ht="59.25" customHeight="1">
      <c r="A135" s="915" t="s">
        <v>544</v>
      </c>
      <c r="B135" s="791"/>
      <c r="C135" s="792"/>
      <c r="D135" s="910"/>
      <c r="E135" s="1209" t="s">
        <v>58</v>
      </c>
      <c r="F135" s="1209"/>
    </row>
    <row r="136" spans="1:6" ht="84.75" customHeight="1" thickBot="1">
      <c r="A136" s="1210" t="s">
        <v>1206</v>
      </c>
      <c r="B136" s="1210"/>
      <c r="C136" s="1210"/>
      <c r="D136" s="1210"/>
      <c r="E136" s="1210"/>
      <c r="F136" s="1210"/>
    </row>
    <row r="137" spans="1:6" ht="63" customHeight="1">
      <c r="A137" s="1211" t="s">
        <v>1039</v>
      </c>
      <c r="B137" s="1213" t="s">
        <v>14</v>
      </c>
      <c r="C137" s="1203" t="s">
        <v>1040</v>
      </c>
      <c r="D137" s="1205" t="s">
        <v>331</v>
      </c>
      <c r="E137" s="1207" t="s">
        <v>1041</v>
      </c>
      <c r="F137" s="1208"/>
    </row>
    <row r="138" spans="1:6" ht="54" customHeight="1" thickBot="1">
      <c r="A138" s="1212"/>
      <c r="B138" s="1214"/>
      <c r="C138" s="1204"/>
      <c r="D138" s="1206"/>
      <c r="E138" s="871" t="s">
        <v>1042</v>
      </c>
      <c r="F138" s="872" t="s">
        <v>91</v>
      </c>
    </row>
    <row r="139" spans="1:6" ht="24.95" customHeight="1">
      <c r="A139" s="1241">
        <v>8</v>
      </c>
      <c r="B139" s="1244" t="s">
        <v>337</v>
      </c>
      <c r="C139" s="1232">
        <v>96675</v>
      </c>
      <c r="D139" s="586" t="s">
        <v>194</v>
      </c>
      <c r="E139" s="1252">
        <v>2626</v>
      </c>
      <c r="F139" s="1239">
        <f>ROUNDUP(E139/$C$139*100,2)</f>
        <v>2.7199999999999998</v>
      </c>
    </row>
    <row r="140" spans="1:6" ht="36.75" customHeight="1">
      <c r="A140" s="1242"/>
      <c r="B140" s="1245"/>
      <c r="C140" s="1233"/>
      <c r="D140" s="126" t="s">
        <v>523</v>
      </c>
      <c r="E140" s="1219"/>
      <c r="F140" s="1217" t="e">
        <f>D140/C140*100</f>
        <v>#VALUE!</v>
      </c>
    </row>
    <row r="141" spans="1:6" ht="24.95" customHeight="1">
      <c r="A141" s="1242"/>
      <c r="B141" s="1245"/>
      <c r="C141" s="1233"/>
      <c r="D141" s="127" t="s">
        <v>195</v>
      </c>
      <c r="E141" s="1219">
        <v>2087</v>
      </c>
      <c r="F141" s="1216">
        <f>ROUNDUP(E141/$C$139*100,2)</f>
        <v>2.1599999999999997</v>
      </c>
    </row>
    <row r="142" spans="1:6" ht="24.95" customHeight="1">
      <c r="A142" s="1242"/>
      <c r="B142" s="1245"/>
      <c r="C142" s="1233"/>
      <c r="D142" s="126" t="s">
        <v>196</v>
      </c>
      <c r="E142" s="1219"/>
      <c r="F142" s="1217" t="e">
        <f>D142/C142*100</f>
        <v>#VALUE!</v>
      </c>
    </row>
    <row r="143" spans="1:6" ht="24.95" customHeight="1">
      <c r="A143" s="1242"/>
      <c r="B143" s="1245"/>
      <c r="C143" s="1233"/>
      <c r="D143" s="127" t="s">
        <v>524</v>
      </c>
      <c r="E143" s="1219">
        <v>397</v>
      </c>
      <c r="F143" s="1216">
        <f t="shared" ref="F143" si="71">ROUNDUP(E143/$C$139*100,2)</f>
        <v>0.42</v>
      </c>
    </row>
    <row r="144" spans="1:6" ht="24.95" customHeight="1">
      <c r="A144" s="1242"/>
      <c r="B144" s="1245"/>
      <c r="C144" s="1233"/>
      <c r="D144" s="126" t="s">
        <v>525</v>
      </c>
      <c r="E144" s="1219"/>
      <c r="F144" s="1217" t="e">
        <f t="shared" ref="F144" si="72">D144/C144*100</f>
        <v>#VALUE!</v>
      </c>
    </row>
    <row r="145" spans="1:6" ht="24.95" customHeight="1">
      <c r="A145" s="1242"/>
      <c r="B145" s="1245"/>
      <c r="C145" s="1233"/>
      <c r="D145" s="705" t="s">
        <v>197</v>
      </c>
      <c r="E145" s="1219">
        <v>6599</v>
      </c>
      <c r="F145" s="1216">
        <f t="shared" ref="F145" si="73">ROUNDUP(E145/$C$139*100,2)</f>
        <v>6.83</v>
      </c>
    </row>
    <row r="146" spans="1:6" ht="24.95" customHeight="1">
      <c r="A146" s="1242"/>
      <c r="B146" s="1245"/>
      <c r="C146" s="1233"/>
      <c r="D146" s="962" t="s">
        <v>198</v>
      </c>
      <c r="E146" s="1219"/>
      <c r="F146" s="1217" t="e">
        <f t="shared" ref="F146" si="74">D146/C146*100</f>
        <v>#VALUE!</v>
      </c>
    </row>
    <row r="147" spans="1:6" ht="24.95" customHeight="1">
      <c r="A147" s="1242"/>
      <c r="B147" s="1245"/>
      <c r="C147" s="1233"/>
      <c r="D147" s="621" t="s">
        <v>787</v>
      </c>
      <c r="E147" s="1219">
        <v>1</v>
      </c>
      <c r="F147" s="1216">
        <f t="shared" ref="F147" si="75">ROUNDUP(E147/$C$139*100,2)</f>
        <v>0.01</v>
      </c>
    </row>
    <row r="148" spans="1:6" ht="24.95" customHeight="1">
      <c r="A148" s="1242"/>
      <c r="B148" s="1245"/>
      <c r="C148" s="1233"/>
      <c r="D148" s="801" t="s">
        <v>788</v>
      </c>
      <c r="E148" s="1219"/>
      <c r="F148" s="1217" t="e">
        <f t="shared" ref="F148" si="76">D148/C148*100</f>
        <v>#VALUE!</v>
      </c>
    </row>
    <row r="149" spans="1:6" ht="24.95" customHeight="1">
      <c r="A149" s="1242"/>
      <c r="B149" s="1245"/>
      <c r="C149" s="1233"/>
      <c r="D149" s="856" t="s">
        <v>1054</v>
      </c>
      <c r="E149" s="1218">
        <v>7</v>
      </c>
      <c r="F149" s="1217">
        <f t="shared" ref="F149" si="77">ROUNDUP(E149/$C$139*100,2)</f>
        <v>0.01</v>
      </c>
    </row>
    <row r="150" spans="1:6" ht="24.95" customHeight="1" thickBot="1">
      <c r="A150" s="1250"/>
      <c r="B150" s="1251"/>
      <c r="C150" s="1234"/>
      <c r="D150" s="962" t="s">
        <v>1055</v>
      </c>
      <c r="E150" s="1221"/>
      <c r="F150" s="1253" t="e">
        <f t="shared" ref="F150" si="78">D150/C150*100</f>
        <v>#VALUE!</v>
      </c>
    </row>
    <row r="151" spans="1:6" ht="21.95" customHeight="1">
      <c r="A151" s="1241">
        <v>9</v>
      </c>
      <c r="B151" s="1244" t="s">
        <v>338</v>
      </c>
      <c r="C151" s="1232">
        <v>325320</v>
      </c>
      <c r="D151" s="129" t="s">
        <v>199</v>
      </c>
      <c r="E151" s="1252">
        <v>17162</v>
      </c>
      <c r="F151" s="1216">
        <f>ROUNDUP(E151/$C$151*100,2)</f>
        <v>5.2799999999999994</v>
      </c>
    </row>
    <row r="152" spans="1:6" ht="21.95" customHeight="1">
      <c r="A152" s="1242"/>
      <c r="B152" s="1245"/>
      <c r="C152" s="1233"/>
      <c r="D152" s="126" t="s">
        <v>469</v>
      </c>
      <c r="E152" s="1219"/>
      <c r="F152" s="1217" t="e">
        <f>D152/C152*100</f>
        <v>#VALUE!</v>
      </c>
    </row>
    <row r="153" spans="1:6" ht="21.95" customHeight="1">
      <c r="A153" s="1242"/>
      <c r="B153" s="1245"/>
      <c r="C153" s="1233"/>
      <c r="D153" s="127" t="s">
        <v>201</v>
      </c>
      <c r="E153" s="1219">
        <v>4638</v>
      </c>
      <c r="F153" s="1217">
        <f>ROUNDUP(E153/$C$151*100,2)</f>
        <v>1.43</v>
      </c>
    </row>
    <row r="154" spans="1:6" ht="21.95" customHeight="1">
      <c r="A154" s="1242"/>
      <c r="B154" s="1245"/>
      <c r="C154" s="1233"/>
      <c r="D154" s="126" t="s">
        <v>470</v>
      </c>
      <c r="E154" s="1219"/>
      <c r="F154" s="1217" t="e">
        <f>D154/C154*100</f>
        <v>#VALUE!</v>
      </c>
    </row>
    <row r="155" spans="1:6" ht="32.25" customHeight="1">
      <c r="A155" s="1242"/>
      <c r="B155" s="1245"/>
      <c r="C155" s="1233"/>
      <c r="D155" s="127" t="s">
        <v>202</v>
      </c>
      <c r="E155" s="1219">
        <v>41030</v>
      </c>
      <c r="F155" s="1216">
        <f t="shared" ref="F155" si="79">ROUNDUP(E155/$C$151*100,2)</f>
        <v>12.62</v>
      </c>
    </row>
    <row r="156" spans="1:6" ht="21.95" customHeight="1">
      <c r="A156" s="1242"/>
      <c r="B156" s="1245"/>
      <c r="C156" s="1233"/>
      <c r="D156" s="126" t="s">
        <v>471</v>
      </c>
      <c r="E156" s="1219"/>
      <c r="F156" s="1217" t="e">
        <f t="shared" ref="F156" si="80">D156/C156*100</f>
        <v>#VALUE!</v>
      </c>
    </row>
    <row r="157" spans="1:6" ht="27.75" customHeight="1">
      <c r="A157" s="1242"/>
      <c r="B157" s="1245"/>
      <c r="C157" s="1233"/>
      <c r="D157" s="127" t="s">
        <v>269</v>
      </c>
      <c r="E157" s="1219">
        <v>68</v>
      </c>
      <c r="F157" s="1216">
        <f t="shared" ref="F157" si="81">ROUNDUP(E157/$C$151*100,2)</f>
        <v>0.03</v>
      </c>
    </row>
    <row r="158" spans="1:6" ht="21.95" customHeight="1">
      <c r="A158" s="1242"/>
      <c r="B158" s="1245"/>
      <c r="C158" s="1233"/>
      <c r="D158" s="126" t="s">
        <v>200</v>
      </c>
      <c r="E158" s="1219"/>
      <c r="F158" s="1217" t="e">
        <f t="shared" ref="F158" si="82">D158/C158*100</f>
        <v>#VALUE!</v>
      </c>
    </row>
    <row r="159" spans="1:6" ht="21.95" customHeight="1">
      <c r="A159" s="1242"/>
      <c r="B159" s="1245"/>
      <c r="C159" s="1233"/>
      <c r="D159" s="127" t="s">
        <v>203</v>
      </c>
      <c r="E159" s="1220">
        <v>197</v>
      </c>
      <c r="F159" s="1216">
        <f t="shared" ref="F159" si="83">ROUNDUP(E159/$C$151*100,2)</f>
        <v>6.9999999999999993E-2</v>
      </c>
    </row>
    <row r="160" spans="1:6" ht="21.95" customHeight="1">
      <c r="A160" s="1242"/>
      <c r="B160" s="1245"/>
      <c r="C160" s="1233"/>
      <c r="D160" s="128" t="s">
        <v>204</v>
      </c>
      <c r="E160" s="1218"/>
      <c r="F160" s="1217" t="e">
        <f t="shared" ref="F160" si="84">D160/C160*100</f>
        <v>#VALUE!</v>
      </c>
    </row>
    <row r="161" spans="1:6" ht="21.95" customHeight="1">
      <c r="A161" s="1242"/>
      <c r="B161" s="1245"/>
      <c r="C161" s="1233"/>
      <c r="D161" s="127" t="s">
        <v>268</v>
      </c>
      <c r="E161" s="1219">
        <v>43150</v>
      </c>
      <c r="F161" s="1216">
        <f t="shared" ref="F161" si="85">ROUNDUP(E161/$C$151*100,2)</f>
        <v>13.27</v>
      </c>
    </row>
    <row r="162" spans="1:6" ht="21.95" customHeight="1">
      <c r="A162" s="1242"/>
      <c r="B162" s="1245"/>
      <c r="C162" s="1233"/>
      <c r="D162" s="128" t="s">
        <v>526</v>
      </c>
      <c r="E162" s="1220"/>
      <c r="F162" s="1217" t="e">
        <f t="shared" ref="F162" si="86">D162/C162*100</f>
        <v>#VALUE!</v>
      </c>
    </row>
    <row r="163" spans="1:6" ht="21.95" customHeight="1">
      <c r="A163" s="1242"/>
      <c r="B163" s="1245"/>
      <c r="C163" s="1233"/>
      <c r="D163" s="127" t="s">
        <v>1056</v>
      </c>
      <c r="E163" s="1219">
        <v>194</v>
      </c>
      <c r="F163" s="1216">
        <f t="shared" ref="F163" si="87">ROUNDUP(E163/$C$151*100,2)</f>
        <v>6.0000000000000005E-2</v>
      </c>
    </row>
    <row r="164" spans="1:6" ht="21.95" customHeight="1" thickBot="1">
      <c r="A164" s="1250"/>
      <c r="B164" s="1251"/>
      <c r="C164" s="1234"/>
      <c r="D164" s="130" t="s">
        <v>1057</v>
      </c>
      <c r="E164" s="1221"/>
      <c r="F164" s="1253" t="e">
        <f t="shared" ref="F164" si="88">D164/C164*100</f>
        <v>#VALUE!</v>
      </c>
    </row>
    <row r="165" spans="1:6" ht="21.95" customHeight="1">
      <c r="A165" s="858"/>
      <c r="B165" s="859"/>
      <c r="C165" s="860"/>
      <c r="D165" s="867"/>
      <c r="E165" s="868"/>
      <c r="F165" s="863"/>
    </row>
    <row r="166" spans="1:6" ht="21.95" customHeight="1">
      <c r="A166" s="858"/>
      <c r="B166" s="859"/>
      <c r="C166" s="860"/>
      <c r="D166" s="867"/>
      <c r="E166" s="868"/>
      <c r="F166" s="863"/>
    </row>
    <row r="167" spans="1:6" ht="21.95" customHeight="1">
      <c r="A167" s="858"/>
      <c r="B167" s="859"/>
      <c r="C167" s="860"/>
      <c r="D167" s="867"/>
      <c r="E167" s="868"/>
      <c r="F167" s="863"/>
    </row>
    <row r="168" spans="1:6" ht="21.95" customHeight="1">
      <c r="A168" s="858"/>
      <c r="B168" s="859"/>
      <c r="C168" s="860"/>
      <c r="D168" s="867"/>
      <c r="E168" s="868"/>
      <c r="F168" s="863"/>
    </row>
    <row r="169" spans="1:6" ht="16.5" customHeight="1">
      <c r="A169" s="858"/>
      <c r="B169" s="859"/>
      <c r="C169" s="860"/>
      <c r="D169" s="867"/>
      <c r="E169" s="868"/>
      <c r="F169" s="863"/>
    </row>
    <row r="170" spans="1:6" ht="12.75" customHeight="1">
      <c r="A170" s="858"/>
      <c r="B170" s="859"/>
      <c r="C170" s="860"/>
      <c r="D170" s="867"/>
      <c r="E170" s="868"/>
      <c r="F170" s="863"/>
    </row>
    <row r="171" spans="1:6" ht="12.75" customHeight="1">
      <c r="A171" s="858"/>
      <c r="B171" s="859"/>
      <c r="C171" s="860"/>
      <c r="D171" s="867"/>
      <c r="E171" s="868"/>
      <c r="F171" s="863"/>
    </row>
    <row r="172" spans="1:6" ht="12.75" customHeight="1">
      <c r="A172" s="858"/>
      <c r="B172" s="859"/>
      <c r="C172" s="860"/>
      <c r="D172" s="867"/>
      <c r="E172" s="868"/>
      <c r="F172" s="863"/>
    </row>
    <row r="173" spans="1:6" ht="12.75" customHeight="1">
      <c r="A173" s="858"/>
      <c r="B173" s="859"/>
      <c r="C173" s="860"/>
      <c r="D173" s="867"/>
      <c r="E173" s="868"/>
      <c r="F173" s="863"/>
    </row>
    <row r="174" spans="1:6" ht="7.5" customHeight="1">
      <c r="A174" s="852"/>
      <c r="B174" s="133"/>
      <c r="C174" s="853"/>
      <c r="D174" s="135"/>
      <c r="E174" s="855"/>
      <c r="F174" s="854"/>
    </row>
    <row r="175" spans="1:6" ht="43.5" customHeight="1">
      <c r="A175" s="915" t="s">
        <v>544</v>
      </c>
      <c r="B175" s="791"/>
      <c r="C175" s="792"/>
      <c r="D175" s="910"/>
      <c r="E175" s="1209" t="s">
        <v>58</v>
      </c>
      <c r="F175" s="1209"/>
    </row>
    <row r="176" spans="1:6" ht="51.75" customHeight="1" thickBot="1">
      <c r="A176" s="1210" t="s">
        <v>1206</v>
      </c>
      <c r="B176" s="1210"/>
      <c r="C176" s="1210"/>
      <c r="D176" s="1210"/>
      <c r="E176" s="1210"/>
      <c r="F176" s="1210"/>
    </row>
    <row r="177" spans="1:6" ht="36.75" customHeight="1">
      <c r="A177" s="1211" t="s">
        <v>1039</v>
      </c>
      <c r="B177" s="1213" t="s">
        <v>14</v>
      </c>
      <c r="C177" s="1203" t="s">
        <v>1040</v>
      </c>
      <c r="D177" s="1205" t="s">
        <v>331</v>
      </c>
      <c r="E177" s="1207" t="s">
        <v>1041</v>
      </c>
      <c r="F177" s="1208"/>
    </row>
    <row r="178" spans="1:6" ht="31.5" thickBot="1">
      <c r="A178" s="1212"/>
      <c r="B178" s="1214"/>
      <c r="C178" s="1204"/>
      <c r="D178" s="1206"/>
      <c r="E178" s="871" t="s">
        <v>1042</v>
      </c>
      <c r="F178" s="872" t="s">
        <v>91</v>
      </c>
    </row>
    <row r="179" spans="1:6" ht="12.75" customHeight="1">
      <c r="A179" s="1275">
        <v>10</v>
      </c>
      <c r="B179" s="1271" t="s">
        <v>339</v>
      </c>
      <c r="C179" s="1232">
        <v>4222728</v>
      </c>
      <c r="D179" s="968" t="s">
        <v>205</v>
      </c>
      <c r="E179" s="1218">
        <v>119382</v>
      </c>
      <c r="F179" s="1216">
        <f>ROUNDUP(E179/$C$179*100,2)</f>
        <v>2.8299999999999996</v>
      </c>
    </row>
    <row r="180" spans="1:6" ht="12.75" customHeight="1">
      <c r="A180" s="1276"/>
      <c r="B180" s="1272"/>
      <c r="C180" s="1233"/>
      <c r="D180" s="971" t="s">
        <v>1058</v>
      </c>
      <c r="E180" s="1219"/>
      <c r="F180" s="1217" t="e">
        <f>D180/C180*100</f>
        <v>#VALUE!</v>
      </c>
    </row>
    <row r="181" spans="1:6" ht="12.75" customHeight="1">
      <c r="A181" s="1276"/>
      <c r="B181" s="1272"/>
      <c r="C181" s="1233"/>
      <c r="D181" s="963" t="s">
        <v>206</v>
      </c>
      <c r="E181" s="1219">
        <v>129817</v>
      </c>
      <c r="F181" s="1217">
        <f>ROUNDUP(E181/$C$179*100,2)</f>
        <v>3.0799999999999996</v>
      </c>
    </row>
    <row r="182" spans="1:6" ht="12.75" customHeight="1">
      <c r="A182" s="1276"/>
      <c r="B182" s="1272"/>
      <c r="C182" s="1233"/>
      <c r="D182" s="964" t="s">
        <v>1207</v>
      </c>
      <c r="E182" s="1219"/>
      <c r="F182" s="1217" t="e">
        <f>D182/C182*100</f>
        <v>#VALUE!</v>
      </c>
    </row>
    <row r="183" spans="1:6" ht="12.75" customHeight="1">
      <c r="A183" s="1276"/>
      <c r="B183" s="1272"/>
      <c r="C183" s="1233"/>
      <c r="D183" s="965" t="s">
        <v>270</v>
      </c>
      <c r="E183" s="1220">
        <v>94</v>
      </c>
      <c r="F183" s="1216">
        <f>ROUNDUP(E183/$C$179*100,2)</f>
        <v>0.01</v>
      </c>
    </row>
    <row r="184" spans="1:6" ht="17.25" customHeight="1">
      <c r="A184" s="1276"/>
      <c r="B184" s="1272"/>
      <c r="C184" s="1233"/>
      <c r="D184" s="970" t="s">
        <v>271</v>
      </c>
      <c r="E184" s="1218"/>
      <c r="F184" s="1217" t="e">
        <f t="shared" ref="F184" si="89">D184/C184*100</f>
        <v>#VALUE!</v>
      </c>
    </row>
    <row r="185" spans="1:6" ht="12.75" customHeight="1">
      <c r="A185" s="1276"/>
      <c r="B185" s="1272"/>
      <c r="C185" s="1233"/>
      <c r="D185" s="963" t="s">
        <v>207</v>
      </c>
      <c r="E185" s="1219">
        <v>12</v>
      </c>
      <c r="F185" s="1216">
        <f>ROUNDUP(E185/$C$179*100,2)</f>
        <v>0.01</v>
      </c>
    </row>
    <row r="186" spans="1:6" ht="12.75" customHeight="1">
      <c r="A186" s="1276"/>
      <c r="B186" s="1272"/>
      <c r="C186" s="1233"/>
      <c r="D186" s="969" t="s">
        <v>208</v>
      </c>
      <c r="E186" s="1219"/>
      <c r="F186" s="1217" t="e">
        <f t="shared" ref="F186" si="90">D186/C186*100</f>
        <v>#VALUE!</v>
      </c>
    </row>
    <row r="187" spans="1:6" ht="12.75" customHeight="1">
      <c r="A187" s="1276"/>
      <c r="B187" s="1272"/>
      <c r="C187" s="1233"/>
      <c r="D187" s="963" t="s">
        <v>209</v>
      </c>
      <c r="E187" s="1220">
        <v>27</v>
      </c>
      <c r="F187" s="1216">
        <f>ROUNDUP(E187/$C$179*100,2)</f>
        <v>0.01</v>
      </c>
    </row>
    <row r="188" spans="1:6" ht="17.25" customHeight="1">
      <c r="A188" s="1276"/>
      <c r="B188" s="1272"/>
      <c r="C188" s="1233"/>
      <c r="D188" s="964" t="s">
        <v>210</v>
      </c>
      <c r="E188" s="1218"/>
      <c r="F188" s="1217" t="e">
        <f t="shared" ref="F188" si="91">D188/C188*100</f>
        <v>#VALUE!</v>
      </c>
    </row>
    <row r="189" spans="1:6" ht="14.25" customHeight="1">
      <c r="A189" s="1276"/>
      <c r="B189" s="1272"/>
      <c r="C189" s="1233"/>
      <c r="D189" s="963" t="s">
        <v>211</v>
      </c>
      <c r="E189" s="1220">
        <v>152</v>
      </c>
      <c r="F189" s="1216">
        <f>ROUNDUP(E189/$C$179*100,2)</f>
        <v>0.01</v>
      </c>
    </row>
    <row r="190" spans="1:6" ht="12.75" customHeight="1">
      <c r="A190" s="1276"/>
      <c r="B190" s="1272"/>
      <c r="C190" s="1233"/>
      <c r="D190" s="964" t="s">
        <v>212</v>
      </c>
      <c r="E190" s="1218"/>
      <c r="F190" s="1217" t="e">
        <f t="shared" ref="F190" si="92">D190/C190*100</f>
        <v>#VALUE!</v>
      </c>
    </row>
    <row r="191" spans="1:6" ht="15.75" customHeight="1">
      <c r="A191" s="1276"/>
      <c r="B191" s="1272"/>
      <c r="C191" s="1233"/>
      <c r="D191" s="963" t="s">
        <v>213</v>
      </c>
      <c r="E191" s="1220">
        <v>5225</v>
      </c>
      <c r="F191" s="1216">
        <f>ROUNDUP(E191/$C$179*100,2)</f>
        <v>0.13</v>
      </c>
    </row>
    <row r="192" spans="1:6" ht="24" customHeight="1">
      <c r="A192" s="1276"/>
      <c r="B192" s="1272"/>
      <c r="C192" s="1233"/>
      <c r="D192" s="964" t="s">
        <v>214</v>
      </c>
      <c r="E192" s="1218"/>
      <c r="F192" s="1217" t="e">
        <f t="shared" ref="F192" si="93">D192/C192*100</f>
        <v>#VALUE!</v>
      </c>
    </row>
    <row r="193" spans="1:6" ht="12.75" customHeight="1">
      <c r="A193" s="1276"/>
      <c r="B193" s="1272"/>
      <c r="C193" s="1233"/>
      <c r="D193" s="963" t="s">
        <v>215</v>
      </c>
      <c r="E193" s="1220">
        <v>109</v>
      </c>
      <c r="F193" s="1216">
        <f>ROUNDUP(E193/$C$179*100,2)</f>
        <v>0.01</v>
      </c>
    </row>
    <row r="194" spans="1:6" ht="30" customHeight="1">
      <c r="A194" s="1276"/>
      <c r="B194" s="1272"/>
      <c r="C194" s="1233"/>
      <c r="D194" s="964" t="s">
        <v>216</v>
      </c>
      <c r="E194" s="1218"/>
      <c r="F194" s="1217" t="e">
        <f t="shared" ref="F194" si="94">D194/C194*100</f>
        <v>#VALUE!</v>
      </c>
    </row>
    <row r="195" spans="1:6" ht="12.75" customHeight="1">
      <c r="A195" s="1276"/>
      <c r="B195" s="1272"/>
      <c r="C195" s="1233"/>
      <c r="D195" s="963" t="s">
        <v>217</v>
      </c>
      <c r="E195" s="1220">
        <v>26</v>
      </c>
      <c r="F195" s="1216">
        <f>ROUNDUP(E195/$C$179*100,2)</f>
        <v>0.01</v>
      </c>
    </row>
    <row r="196" spans="1:6" s="545" customFormat="1" ht="18">
      <c r="A196" s="1276"/>
      <c r="B196" s="1272"/>
      <c r="C196" s="1233"/>
      <c r="D196" s="964" t="s">
        <v>315</v>
      </c>
      <c r="E196" s="1218"/>
      <c r="F196" s="1217" t="e">
        <f t="shared" ref="F196" si="95">D196/C196*100</f>
        <v>#VALUE!</v>
      </c>
    </row>
    <row r="197" spans="1:6" s="545" customFormat="1" ht="18">
      <c r="A197" s="1276"/>
      <c r="B197" s="1272"/>
      <c r="C197" s="1233"/>
      <c r="D197" s="963" t="s">
        <v>1059</v>
      </c>
      <c r="E197" s="1220">
        <v>42729</v>
      </c>
      <c r="F197" s="1216">
        <f>ROUNDUP(E197/$C$179*100,2)</f>
        <v>1.02</v>
      </c>
    </row>
    <row r="198" spans="1:6" s="545" customFormat="1" ht="18">
      <c r="A198" s="1276"/>
      <c r="B198" s="1272"/>
      <c r="C198" s="1233"/>
      <c r="D198" s="970" t="s">
        <v>472</v>
      </c>
      <c r="E198" s="1218"/>
      <c r="F198" s="1217" t="e">
        <f t="shared" ref="F198" si="96">D198/C198*100</f>
        <v>#VALUE!</v>
      </c>
    </row>
    <row r="199" spans="1:6" ht="12.75" customHeight="1">
      <c r="A199" s="1276"/>
      <c r="B199" s="1272"/>
      <c r="C199" s="1233"/>
      <c r="D199" s="963" t="s">
        <v>384</v>
      </c>
      <c r="E199" s="1220">
        <v>713</v>
      </c>
      <c r="F199" s="1216">
        <f>ROUNDUP(E199/$C$179*100,2)</f>
        <v>0.02</v>
      </c>
    </row>
    <row r="200" spans="1:6" ht="12.75" customHeight="1">
      <c r="A200" s="1276"/>
      <c r="B200" s="1272"/>
      <c r="C200" s="1233"/>
      <c r="D200" s="964" t="s">
        <v>473</v>
      </c>
      <c r="E200" s="1218"/>
      <c r="F200" s="1217" t="e">
        <f t="shared" ref="F200" si="97">D200/C200*100</f>
        <v>#VALUE!</v>
      </c>
    </row>
    <row r="201" spans="1:6" ht="12.75" customHeight="1">
      <c r="A201" s="1276"/>
      <c r="B201" s="1272"/>
      <c r="C201" s="1233"/>
      <c r="D201" s="963" t="s">
        <v>427</v>
      </c>
      <c r="E201" s="1220">
        <v>27</v>
      </c>
      <c r="F201" s="1216">
        <f>ROUNDUP(E201/$C$179*100,2)</f>
        <v>0.01</v>
      </c>
    </row>
    <row r="202" spans="1:6" ht="12.75" customHeight="1">
      <c r="A202" s="1276"/>
      <c r="B202" s="1272"/>
      <c r="C202" s="1233"/>
      <c r="D202" s="964" t="s">
        <v>428</v>
      </c>
      <c r="E202" s="1218"/>
      <c r="F202" s="1217" t="e">
        <f t="shared" ref="F202" si="98">D202/C202*100</f>
        <v>#VALUE!</v>
      </c>
    </row>
    <row r="203" spans="1:6" ht="15" customHeight="1">
      <c r="A203" s="1276"/>
      <c r="B203" s="1272"/>
      <c r="C203" s="1233"/>
      <c r="D203" s="963" t="s">
        <v>440</v>
      </c>
      <c r="E203" s="1220">
        <v>56</v>
      </c>
      <c r="F203" s="1216">
        <f>ROUNDUP(E203/$C$179*100,2)</f>
        <v>0.01</v>
      </c>
    </row>
    <row r="204" spans="1:6" ht="15" customHeight="1">
      <c r="A204" s="1276"/>
      <c r="B204" s="1272"/>
      <c r="C204" s="1233"/>
      <c r="D204" s="964" t="s">
        <v>474</v>
      </c>
      <c r="E204" s="1218"/>
      <c r="F204" s="1217" t="e">
        <f t="shared" ref="F204" si="99">D204/C204*100</f>
        <v>#VALUE!</v>
      </c>
    </row>
    <row r="205" spans="1:6" ht="15" customHeight="1">
      <c r="A205" s="1276"/>
      <c r="B205" s="1272"/>
      <c r="C205" s="1233"/>
      <c r="D205" s="963" t="s">
        <v>490</v>
      </c>
      <c r="E205" s="1223">
        <v>8</v>
      </c>
      <c r="F205" s="1216">
        <f>ROUNDUP(E205/$C$179*100,2)</f>
        <v>0.01</v>
      </c>
    </row>
    <row r="206" spans="1:6" ht="12.75" customHeight="1">
      <c r="A206" s="1276"/>
      <c r="B206" s="1272"/>
      <c r="C206" s="1233"/>
      <c r="D206" s="969" t="s">
        <v>497</v>
      </c>
      <c r="E206" s="1218"/>
      <c r="F206" s="1217" t="e">
        <f t="shared" ref="F206" si="100">D206/C206*100</f>
        <v>#VALUE!</v>
      </c>
    </row>
    <row r="207" spans="1:6" ht="15" customHeight="1">
      <c r="A207" s="1276"/>
      <c r="B207" s="1272"/>
      <c r="C207" s="1233"/>
      <c r="D207" s="963" t="s">
        <v>498</v>
      </c>
      <c r="E207" s="1220">
        <v>162</v>
      </c>
      <c r="F207" s="1216">
        <f>ROUNDUP(E207/$C$179*100,2)</f>
        <v>0.01</v>
      </c>
    </row>
    <row r="208" spans="1:6" ht="12.75" customHeight="1">
      <c r="A208" s="1276"/>
      <c r="B208" s="1272"/>
      <c r="C208" s="1233"/>
      <c r="D208" s="969" t="s">
        <v>499</v>
      </c>
      <c r="E208" s="1218"/>
      <c r="F208" s="1217" t="e">
        <f t="shared" ref="F208" si="101">D208/C208*100</f>
        <v>#VALUE!</v>
      </c>
    </row>
    <row r="209" spans="1:6" ht="15" customHeight="1">
      <c r="A209" s="1276"/>
      <c r="B209" s="1272"/>
      <c r="C209" s="1233"/>
      <c r="D209" s="963" t="s">
        <v>527</v>
      </c>
      <c r="E209" s="1223">
        <v>44</v>
      </c>
      <c r="F209" s="1216">
        <f>ROUNDUP(E209/$C$179*100,2)</f>
        <v>0.01</v>
      </c>
    </row>
    <row r="210" spans="1:6" ht="15" customHeight="1">
      <c r="A210" s="1276"/>
      <c r="B210" s="1272"/>
      <c r="C210" s="1233"/>
      <c r="D210" s="964" t="s">
        <v>1060</v>
      </c>
      <c r="E210" s="1218"/>
      <c r="F210" s="1217" t="e">
        <f t="shared" ref="F210" si="102">D210/C210*100</f>
        <v>#VALUE!</v>
      </c>
    </row>
    <row r="211" spans="1:6" ht="17.25" customHeight="1">
      <c r="A211" s="1276"/>
      <c r="B211" s="1272"/>
      <c r="C211" s="1233"/>
      <c r="D211" s="963" t="s">
        <v>528</v>
      </c>
      <c r="E211" s="1220">
        <v>8</v>
      </c>
      <c r="F211" s="1216">
        <f>ROUNDUP(E211/$C$179*100,2)</f>
        <v>0.01</v>
      </c>
    </row>
    <row r="212" spans="1:6" ht="14.25" customHeight="1">
      <c r="A212" s="1276"/>
      <c r="B212" s="1272"/>
      <c r="C212" s="1233"/>
      <c r="D212" s="964" t="s">
        <v>529</v>
      </c>
      <c r="E212" s="1218"/>
      <c r="F212" s="1217" t="e">
        <f t="shared" ref="F212" si="103">D212/C212*100</f>
        <v>#VALUE!</v>
      </c>
    </row>
    <row r="213" spans="1:6" ht="12.75" customHeight="1">
      <c r="A213" s="1276"/>
      <c r="B213" s="1272"/>
      <c r="C213" s="1233"/>
      <c r="D213" s="963" t="s">
        <v>530</v>
      </c>
      <c r="E213" s="1220">
        <v>71</v>
      </c>
      <c r="F213" s="1216">
        <f>ROUNDUP(E213/$C$179*100,2)</f>
        <v>0.01</v>
      </c>
    </row>
    <row r="214" spans="1:6" ht="12.75" customHeight="1">
      <c r="A214" s="1276"/>
      <c r="B214" s="1272"/>
      <c r="C214" s="1233"/>
      <c r="D214" s="964" t="s">
        <v>531</v>
      </c>
      <c r="E214" s="1218"/>
      <c r="F214" s="1217" t="e">
        <f t="shared" ref="F214" si="104">D214/C214*100</f>
        <v>#VALUE!</v>
      </c>
    </row>
    <row r="215" spans="1:6" ht="12.75" customHeight="1">
      <c r="A215" s="1276"/>
      <c r="B215" s="1272"/>
      <c r="C215" s="1233"/>
      <c r="D215" s="963" t="s">
        <v>549</v>
      </c>
      <c r="E215" s="1220">
        <v>12</v>
      </c>
      <c r="F215" s="1216">
        <f>ROUNDUP(E215/$C$179*100,2)</f>
        <v>0.01</v>
      </c>
    </row>
    <row r="216" spans="1:6" ht="15.75" customHeight="1">
      <c r="A216" s="1276"/>
      <c r="B216" s="1272"/>
      <c r="C216" s="1233"/>
      <c r="D216" s="969" t="s">
        <v>990</v>
      </c>
      <c r="E216" s="1218"/>
      <c r="F216" s="1217" t="e">
        <f t="shared" ref="F216" si="105">D216/C216*100</f>
        <v>#VALUE!</v>
      </c>
    </row>
    <row r="217" spans="1:6" ht="12.75" customHeight="1">
      <c r="A217" s="1276"/>
      <c r="B217" s="1272"/>
      <c r="C217" s="1233"/>
      <c r="D217" s="127" t="s">
        <v>557</v>
      </c>
      <c r="E217" s="1220">
        <v>12</v>
      </c>
      <c r="F217" s="1217">
        <f>ROUNDUP(E217/$C$179*100,2)</f>
        <v>0.01</v>
      </c>
    </row>
    <row r="218" spans="1:6" ht="12.75" customHeight="1">
      <c r="A218" s="1276"/>
      <c r="B218" s="1272"/>
      <c r="C218" s="1233"/>
      <c r="D218" s="391" t="s">
        <v>558</v>
      </c>
      <c r="E218" s="1218"/>
      <c r="F218" s="1217" t="e">
        <f t="shared" ref="F218" si="106">D218/C218*100</f>
        <v>#VALUE!</v>
      </c>
    </row>
    <row r="219" spans="1:6" ht="12.75" customHeight="1">
      <c r="A219" s="1276"/>
      <c r="B219" s="1272"/>
      <c r="C219" s="1233"/>
      <c r="D219" s="965" t="s">
        <v>559</v>
      </c>
      <c r="E219" s="1223">
        <v>227</v>
      </c>
      <c r="F219" s="1216">
        <f>ROUNDUP(E219/$C$179*100,2)</f>
        <v>0.01</v>
      </c>
    </row>
    <row r="220" spans="1:6" ht="12.75" customHeight="1">
      <c r="A220" s="1276"/>
      <c r="B220" s="1272"/>
      <c r="C220" s="1233"/>
      <c r="D220" s="969" t="s">
        <v>789</v>
      </c>
      <c r="E220" s="1218"/>
      <c r="F220" s="1217" t="e">
        <f>D220/C177*100</f>
        <v>#VALUE!</v>
      </c>
    </row>
    <row r="221" spans="1:6" ht="18" customHeight="1">
      <c r="A221" s="1276"/>
      <c r="B221" s="1272"/>
      <c r="C221" s="1233"/>
      <c r="D221" s="966" t="s">
        <v>694</v>
      </c>
      <c r="E221" s="1220">
        <v>908</v>
      </c>
      <c r="F221" s="1254">
        <f>ROUNDUP(E221/$C$179*100,2)</f>
        <v>0.03</v>
      </c>
    </row>
    <row r="222" spans="1:6" ht="21.75" customHeight="1">
      <c r="A222" s="1276"/>
      <c r="B222" s="1272"/>
      <c r="C222" s="1233"/>
      <c r="D222" s="969" t="s">
        <v>693</v>
      </c>
      <c r="E222" s="1218"/>
      <c r="F222" s="1216" t="e">
        <f>D222/C242*100</f>
        <v>#VALUE!</v>
      </c>
    </row>
    <row r="223" spans="1:6" ht="12.75" customHeight="1">
      <c r="A223" s="1276"/>
      <c r="B223" s="1272"/>
      <c r="C223" s="1233"/>
      <c r="D223" s="965" t="s">
        <v>692</v>
      </c>
      <c r="E223" s="1220">
        <v>761</v>
      </c>
      <c r="F223" s="1254">
        <f>ROUNDUP(E223/$C$179*100,2)</f>
        <v>0.02</v>
      </c>
    </row>
    <row r="224" spans="1:6" ht="12.75" customHeight="1">
      <c r="A224" s="1276"/>
      <c r="B224" s="1272"/>
      <c r="C224" s="1233"/>
      <c r="D224" s="969" t="s">
        <v>691</v>
      </c>
      <c r="E224" s="1218"/>
      <c r="F224" s="1216" t="e">
        <f>D224/C244*100</f>
        <v>#VALUE!</v>
      </c>
    </row>
    <row r="225" spans="1:6" ht="15" customHeight="1">
      <c r="A225" s="1276"/>
      <c r="B225" s="1272"/>
      <c r="C225" s="1233"/>
      <c r="D225" s="963" t="s">
        <v>690</v>
      </c>
      <c r="E225" s="1220">
        <v>177</v>
      </c>
      <c r="F225" s="1254">
        <f>ROUNDUP(E225/$C$179*100,2)</f>
        <v>0.01</v>
      </c>
    </row>
    <row r="226" spans="1:6" ht="12.75" customHeight="1">
      <c r="A226" s="1276"/>
      <c r="B226" s="1272"/>
      <c r="C226" s="1233"/>
      <c r="D226" s="964" t="s">
        <v>689</v>
      </c>
      <c r="E226" s="1218"/>
      <c r="F226" s="1216" t="e">
        <f>D226/C246*100</f>
        <v>#VALUE!</v>
      </c>
    </row>
    <row r="227" spans="1:6" ht="12.75" customHeight="1">
      <c r="A227" s="1276"/>
      <c r="B227" s="1272"/>
      <c r="C227" s="1233"/>
      <c r="D227" s="963" t="s">
        <v>790</v>
      </c>
      <c r="E227" s="1220">
        <v>44</v>
      </c>
      <c r="F227" s="1254">
        <f>ROUNDUP(E227/$C$179*100,2)</f>
        <v>0.01</v>
      </c>
    </row>
    <row r="228" spans="1:6" ht="12.75" customHeight="1">
      <c r="A228" s="1276"/>
      <c r="B228" s="1272"/>
      <c r="C228" s="1233"/>
      <c r="D228" s="969" t="s">
        <v>791</v>
      </c>
      <c r="E228" s="1218"/>
      <c r="F228" s="1216" t="e">
        <f>D228/C248*100</f>
        <v>#VALUE!</v>
      </c>
    </row>
    <row r="229" spans="1:6" ht="12.75" customHeight="1">
      <c r="A229" s="1276"/>
      <c r="B229" s="1272"/>
      <c r="C229" s="1233"/>
      <c r="D229" s="965" t="s">
        <v>842</v>
      </c>
      <c r="E229" s="1220">
        <v>8982</v>
      </c>
      <c r="F229" s="1254">
        <f>ROUNDUP(E229/$C$179*100,2)</f>
        <v>0.22</v>
      </c>
    </row>
    <row r="230" spans="1:6" ht="12.75" customHeight="1">
      <c r="A230" s="1276"/>
      <c r="B230" s="1272"/>
      <c r="C230" s="1233"/>
      <c r="D230" s="969" t="s">
        <v>792</v>
      </c>
      <c r="E230" s="1218"/>
      <c r="F230" s="1216" t="e">
        <f>D230/C250*100</f>
        <v>#VALUE!</v>
      </c>
    </row>
    <row r="231" spans="1:6" ht="12.75" customHeight="1">
      <c r="A231" s="1276"/>
      <c r="B231" s="1272"/>
      <c r="C231" s="1233"/>
      <c r="D231" s="963" t="s">
        <v>793</v>
      </c>
      <c r="E231" s="1220">
        <v>52</v>
      </c>
      <c r="F231" s="1254">
        <f>ROUNDUP(E231/$C$179*100,2)</f>
        <v>0.01</v>
      </c>
    </row>
    <row r="232" spans="1:6" ht="18" customHeight="1">
      <c r="A232" s="1276"/>
      <c r="B232" s="1272"/>
      <c r="C232" s="1233"/>
      <c r="D232" s="969" t="s">
        <v>794</v>
      </c>
      <c r="E232" s="1218"/>
      <c r="F232" s="1216" t="e">
        <f>D232/C252*100</f>
        <v>#VALUE!</v>
      </c>
    </row>
    <row r="233" spans="1:6" ht="12.75" customHeight="1">
      <c r="A233" s="1276"/>
      <c r="B233" s="1272"/>
      <c r="C233" s="1233"/>
      <c r="D233" s="963" t="s">
        <v>795</v>
      </c>
      <c r="E233" s="1220">
        <v>1061</v>
      </c>
      <c r="F233" s="1254">
        <f>ROUNDUP(E233/$C$179*100,2)</f>
        <v>0.03</v>
      </c>
    </row>
    <row r="234" spans="1:6" ht="22.5" customHeight="1">
      <c r="A234" s="1276"/>
      <c r="B234" s="1272"/>
      <c r="C234" s="1233"/>
      <c r="D234" s="964" t="s">
        <v>796</v>
      </c>
      <c r="E234" s="1218"/>
      <c r="F234" s="1216" t="e">
        <f>D234/C254*100</f>
        <v>#VALUE!</v>
      </c>
    </row>
    <row r="235" spans="1:6" ht="15.75" customHeight="1">
      <c r="A235" s="1276"/>
      <c r="B235" s="1272"/>
      <c r="C235" s="1233"/>
      <c r="D235" s="965" t="s">
        <v>1061</v>
      </c>
      <c r="E235" s="1223">
        <v>184</v>
      </c>
      <c r="F235" s="1254">
        <f>ROUNDUP(E235/$C$179*100,2)</f>
        <v>0.01</v>
      </c>
    </row>
    <row r="236" spans="1:6" ht="13.5" customHeight="1" thickBot="1">
      <c r="A236" s="1277"/>
      <c r="B236" s="1273"/>
      <c r="C236" s="1234"/>
      <c r="D236" s="967" t="s">
        <v>1062</v>
      </c>
      <c r="E236" s="1224"/>
      <c r="F236" s="1255" t="e">
        <f>D236/C256*100</f>
        <v>#VALUE!</v>
      </c>
    </row>
    <row r="237" spans="1:6" ht="13.5" customHeight="1">
      <c r="A237" s="852"/>
      <c r="B237" s="133"/>
      <c r="C237" s="853"/>
      <c r="D237" s="135"/>
      <c r="E237" s="855"/>
      <c r="F237" s="854"/>
    </row>
    <row r="238" spans="1:6" s="545" customFormat="1" ht="45" customHeight="1">
      <c r="A238" s="915" t="s">
        <v>544</v>
      </c>
      <c r="B238" s="791"/>
      <c r="C238" s="792"/>
      <c r="D238" s="910"/>
      <c r="E238" s="1209" t="s">
        <v>58</v>
      </c>
      <c r="F238" s="1209"/>
    </row>
    <row r="239" spans="1:6" s="545" customFormat="1" ht="42" customHeight="1" thickBot="1">
      <c r="A239" s="1210" t="s">
        <v>1206</v>
      </c>
      <c r="B239" s="1210"/>
      <c r="C239" s="1210"/>
      <c r="D239" s="1210"/>
      <c r="E239" s="1210"/>
      <c r="F239" s="1210"/>
    </row>
    <row r="240" spans="1:6" ht="32.25" customHeight="1">
      <c r="A240" s="1211" t="s">
        <v>1039</v>
      </c>
      <c r="B240" s="1205" t="s">
        <v>14</v>
      </c>
      <c r="C240" s="1203" t="s">
        <v>1040</v>
      </c>
      <c r="D240" s="1205" t="s">
        <v>331</v>
      </c>
      <c r="E240" s="1207" t="s">
        <v>1041</v>
      </c>
      <c r="F240" s="1208"/>
    </row>
    <row r="241" spans="1:6" ht="39" customHeight="1" thickBot="1">
      <c r="A241" s="1212"/>
      <c r="B241" s="1206"/>
      <c r="C241" s="1204"/>
      <c r="D241" s="1206"/>
      <c r="E241" s="871" t="s">
        <v>1042</v>
      </c>
      <c r="F241" s="872" t="s">
        <v>91</v>
      </c>
    </row>
    <row r="242" spans="1:6" ht="12" customHeight="1">
      <c r="A242" s="1248">
        <v>11</v>
      </c>
      <c r="B242" s="1249" t="s">
        <v>340</v>
      </c>
      <c r="C242" s="1257">
        <v>195793</v>
      </c>
      <c r="D242" s="125" t="s">
        <v>991</v>
      </c>
      <c r="E242" s="1218">
        <v>27962</v>
      </c>
      <c r="F242" s="1216">
        <f>ROUNDUP(E242/$C$242*100,2)</f>
        <v>14.29</v>
      </c>
    </row>
    <row r="243" spans="1:6" ht="17.25" customHeight="1">
      <c r="A243" s="1242"/>
      <c r="B243" s="1245"/>
      <c r="C243" s="1257"/>
      <c r="D243" s="126" t="s">
        <v>218</v>
      </c>
      <c r="E243" s="1219"/>
      <c r="F243" s="1217" t="e">
        <f>D243/C243*100</f>
        <v>#VALUE!</v>
      </c>
    </row>
    <row r="244" spans="1:6">
      <c r="A244" s="1242"/>
      <c r="B244" s="1245"/>
      <c r="C244" s="1257"/>
      <c r="D244" s="127" t="s">
        <v>219</v>
      </c>
      <c r="E244" s="1219">
        <v>8777</v>
      </c>
      <c r="F244" s="1216">
        <f>ROUNDUP(E244/$C$242*100,2)</f>
        <v>4.49</v>
      </c>
    </row>
    <row r="245" spans="1:6">
      <c r="A245" s="1242"/>
      <c r="B245" s="1245"/>
      <c r="C245" s="1257"/>
      <c r="D245" s="126" t="s">
        <v>341</v>
      </c>
      <c r="E245" s="1219"/>
      <c r="F245" s="1217" t="e">
        <f>D245/C245*100</f>
        <v>#VALUE!</v>
      </c>
    </row>
    <row r="246" spans="1:6">
      <c r="A246" s="1242"/>
      <c r="B246" s="1245"/>
      <c r="C246" s="1257"/>
      <c r="D246" s="594" t="s">
        <v>272</v>
      </c>
      <c r="E246" s="1220">
        <v>331</v>
      </c>
      <c r="F246" s="1216">
        <f>ROUNDUP(E246/$C$242*100,2)</f>
        <v>0.17</v>
      </c>
    </row>
    <row r="247" spans="1:6">
      <c r="A247" s="1242"/>
      <c r="B247" s="1245"/>
      <c r="C247" s="1257"/>
      <c r="D247" s="972" t="s">
        <v>846</v>
      </c>
      <c r="E247" s="1218"/>
      <c r="F247" s="1217" t="e">
        <f t="shared" ref="F247" si="107">D247/C247*100</f>
        <v>#VALUE!</v>
      </c>
    </row>
    <row r="248" spans="1:6" ht="18.75" customHeight="1">
      <c r="A248" s="1242"/>
      <c r="B248" s="1245"/>
      <c r="C248" s="1257"/>
      <c r="D248" s="127" t="s">
        <v>220</v>
      </c>
      <c r="E248" s="1219">
        <v>3</v>
      </c>
      <c r="F248" s="1216">
        <f>ROUNDUP(E248/$C$242*100,2)</f>
        <v>0.01</v>
      </c>
    </row>
    <row r="249" spans="1:6" ht="15.75" customHeight="1">
      <c r="A249" s="1242"/>
      <c r="B249" s="1245"/>
      <c r="C249" s="1257"/>
      <c r="D249" s="126" t="s">
        <v>847</v>
      </c>
      <c r="E249" s="1219"/>
      <c r="F249" s="1217" t="e">
        <f t="shared" ref="F249" si="108">D249/C249*100</f>
        <v>#VALUE!</v>
      </c>
    </row>
    <row r="250" spans="1:6" ht="18" customHeight="1">
      <c r="A250" s="1242"/>
      <c r="B250" s="1245"/>
      <c r="C250" s="1257"/>
      <c r="D250" s="127" t="s">
        <v>316</v>
      </c>
      <c r="E250" s="1219">
        <v>4068</v>
      </c>
      <c r="F250" s="1216">
        <f>ROUNDUP(E250/$C$242*100,2)</f>
        <v>2.0799999999999996</v>
      </c>
    </row>
    <row r="251" spans="1:6">
      <c r="A251" s="1242"/>
      <c r="B251" s="1245"/>
      <c r="C251" s="1257"/>
      <c r="D251" s="126" t="s">
        <v>1063</v>
      </c>
      <c r="E251" s="1219"/>
      <c r="F251" s="1217" t="e">
        <f t="shared" ref="F251" si="109">D251/C251*100</f>
        <v>#VALUE!</v>
      </c>
    </row>
    <row r="252" spans="1:6">
      <c r="A252" s="1242"/>
      <c r="B252" s="1245"/>
      <c r="C252" s="1257"/>
      <c r="D252" s="267" t="s">
        <v>475</v>
      </c>
      <c r="E252" s="1219">
        <v>16</v>
      </c>
      <c r="F252" s="1216">
        <f>ROUNDUP(E252/$C$242*100,2)</f>
        <v>0.01</v>
      </c>
    </row>
    <row r="253" spans="1:6" ht="18.75" customHeight="1">
      <c r="A253" s="1242"/>
      <c r="B253" s="1245"/>
      <c r="C253" s="1257"/>
      <c r="D253" s="801" t="s">
        <v>476</v>
      </c>
      <c r="E253" s="1219"/>
      <c r="F253" s="1217" t="e">
        <f t="shared" ref="F253" si="110">D253/C253*100</f>
        <v>#VALUE!</v>
      </c>
    </row>
    <row r="254" spans="1:6" ht="12.75" customHeight="1">
      <c r="A254" s="1242"/>
      <c r="B254" s="1245"/>
      <c r="C254" s="1257"/>
      <c r="D254" s="705" t="s">
        <v>560</v>
      </c>
      <c r="E254" s="1259">
        <v>11</v>
      </c>
      <c r="F254" s="1216">
        <f>ROUNDUP(E254/$C$242*100,2)</f>
        <v>0.01</v>
      </c>
    </row>
    <row r="255" spans="1:6" ht="17.25" customHeight="1" thickBot="1">
      <c r="A255" s="1250"/>
      <c r="B255" s="1251"/>
      <c r="C255" s="1258"/>
      <c r="D255" s="962" t="s">
        <v>797</v>
      </c>
      <c r="E255" s="1260"/>
      <c r="F255" s="1217" t="e">
        <f t="shared" ref="F255" si="111">D255/C255*100</f>
        <v>#VALUE!</v>
      </c>
    </row>
    <row r="256" spans="1:6" ht="20.25" customHeight="1">
      <c r="A256" s="1241">
        <v>12</v>
      </c>
      <c r="B256" s="1244" t="s">
        <v>342</v>
      </c>
      <c r="C256" s="1256">
        <v>1976475</v>
      </c>
      <c r="D256" s="593" t="s">
        <v>798</v>
      </c>
      <c r="E256" s="1252">
        <v>282715</v>
      </c>
      <c r="F256" s="1239">
        <f>ROUNDUP(E256/$C$256*100,2)</f>
        <v>14.31</v>
      </c>
    </row>
    <row r="257" spans="1:6" ht="31.5" customHeight="1">
      <c r="A257" s="1242"/>
      <c r="B257" s="1245"/>
      <c r="C257" s="1257"/>
      <c r="D257" s="132" t="s">
        <v>1064</v>
      </c>
      <c r="E257" s="1219"/>
      <c r="F257" s="1217" t="e">
        <f>D257/C257*100</f>
        <v>#VALUE!</v>
      </c>
    </row>
    <row r="258" spans="1:6">
      <c r="A258" s="1242"/>
      <c r="B258" s="1245"/>
      <c r="C258" s="1257"/>
      <c r="D258" s="127" t="s">
        <v>500</v>
      </c>
      <c r="E258" s="1219">
        <v>48035</v>
      </c>
      <c r="F258" s="1216">
        <f>ROUNDUP(E258/$C$256*100,2)</f>
        <v>2.44</v>
      </c>
    </row>
    <row r="259" spans="1:6" ht="20.25" customHeight="1">
      <c r="A259" s="1242"/>
      <c r="B259" s="1245"/>
      <c r="C259" s="1257"/>
      <c r="D259" s="126" t="s">
        <v>1065</v>
      </c>
      <c r="E259" s="1219"/>
      <c r="F259" s="1217" t="e">
        <f>D259/C259*100</f>
        <v>#VALUE!</v>
      </c>
    </row>
    <row r="260" spans="1:6" ht="15" customHeight="1">
      <c r="A260" s="1242"/>
      <c r="B260" s="1245"/>
      <c r="C260" s="1257"/>
      <c r="D260" s="127" t="s">
        <v>221</v>
      </c>
      <c r="E260" s="1219">
        <v>37409</v>
      </c>
      <c r="F260" s="1216">
        <f>ROUNDUP(E260/$C$256*100,2)</f>
        <v>1.9</v>
      </c>
    </row>
    <row r="261" spans="1:6" ht="17.25" customHeight="1">
      <c r="A261" s="1242"/>
      <c r="B261" s="1245"/>
      <c r="C261" s="1257"/>
      <c r="D261" s="126" t="s">
        <v>222</v>
      </c>
      <c r="E261" s="1219"/>
      <c r="F261" s="1217" t="e">
        <f t="shared" ref="F261" si="112">D261/C261*100</f>
        <v>#VALUE!</v>
      </c>
    </row>
    <row r="262" spans="1:6">
      <c r="A262" s="1242"/>
      <c r="B262" s="1245"/>
      <c r="C262" s="1257"/>
      <c r="D262" s="127" t="s">
        <v>223</v>
      </c>
      <c r="E262" s="1219">
        <v>25</v>
      </c>
      <c r="F262" s="1216">
        <f>ROUNDUP(E262/$C$256*100,2)</f>
        <v>0.01</v>
      </c>
    </row>
    <row r="263" spans="1:6">
      <c r="A263" s="1242"/>
      <c r="B263" s="1245"/>
      <c r="C263" s="1257"/>
      <c r="D263" s="126" t="s">
        <v>224</v>
      </c>
      <c r="E263" s="1219"/>
      <c r="F263" s="1217" t="e">
        <f t="shared" ref="F263" si="113">D263/C263*100</f>
        <v>#VALUE!</v>
      </c>
    </row>
    <row r="264" spans="1:6">
      <c r="A264" s="1242"/>
      <c r="B264" s="1245"/>
      <c r="C264" s="1257"/>
      <c r="D264" s="584" t="s">
        <v>225</v>
      </c>
      <c r="E264" s="1219">
        <v>56</v>
      </c>
      <c r="F264" s="1216">
        <f>ROUNDUP(E264/$C$256*100,2)</f>
        <v>0.01</v>
      </c>
    </row>
    <row r="265" spans="1:6">
      <c r="A265" s="1242"/>
      <c r="B265" s="1245"/>
      <c r="C265" s="1257"/>
      <c r="D265" s="391" t="s">
        <v>994</v>
      </c>
      <c r="E265" s="1219"/>
      <c r="F265" s="1217" t="e">
        <f t="shared" ref="F265" si="114">D265/C265*100</f>
        <v>#VALUE!</v>
      </c>
    </row>
    <row r="266" spans="1:6" s="545" customFormat="1" ht="18">
      <c r="A266" s="1242"/>
      <c r="B266" s="1245"/>
      <c r="C266" s="1257"/>
      <c r="D266" s="127" t="s">
        <v>226</v>
      </c>
      <c r="E266" s="1219">
        <v>226</v>
      </c>
      <c r="F266" s="1216">
        <f>ROUNDUP(E266/$C$256*100,2)</f>
        <v>0.02</v>
      </c>
    </row>
    <row r="267" spans="1:6" s="545" customFormat="1" ht="18">
      <c r="A267" s="1242"/>
      <c r="B267" s="1245"/>
      <c r="C267" s="1257"/>
      <c r="D267" s="391" t="s">
        <v>1066</v>
      </c>
      <c r="E267" s="1219"/>
      <c r="F267" s="1217" t="e">
        <f t="shared" ref="F267" si="115">D267/C267*100</f>
        <v>#VALUE!</v>
      </c>
    </row>
    <row r="268" spans="1:6" s="545" customFormat="1" ht="18">
      <c r="A268" s="1242"/>
      <c r="B268" s="1245"/>
      <c r="C268" s="1257"/>
      <c r="D268" s="127" t="s">
        <v>799</v>
      </c>
      <c r="E268" s="1219">
        <v>1224</v>
      </c>
      <c r="F268" s="1216">
        <f>ROUNDUP(E268/$C$256*100,2)</f>
        <v>6.9999999999999993E-2</v>
      </c>
    </row>
    <row r="269" spans="1:6">
      <c r="A269" s="1242"/>
      <c r="B269" s="1245"/>
      <c r="C269" s="1257"/>
      <c r="D269" s="391" t="s">
        <v>1067</v>
      </c>
      <c r="E269" s="1219"/>
      <c r="F269" s="1217" t="e">
        <f t="shared" ref="F269" si="116">D269/C269*100</f>
        <v>#VALUE!</v>
      </c>
    </row>
    <row r="270" spans="1:6">
      <c r="A270" s="1242"/>
      <c r="B270" s="1245"/>
      <c r="C270" s="1257"/>
      <c r="D270" s="584" t="s">
        <v>800</v>
      </c>
      <c r="E270" s="1220">
        <v>5</v>
      </c>
      <c r="F270" s="1216">
        <f>ROUNDUP(E270/$C$256*100,2)</f>
        <v>0.01</v>
      </c>
    </row>
    <row r="271" spans="1:6" ht="33" customHeight="1">
      <c r="A271" s="1242"/>
      <c r="B271" s="1245"/>
      <c r="C271" s="1257"/>
      <c r="D271" s="126" t="s">
        <v>1208</v>
      </c>
      <c r="E271" s="1218"/>
      <c r="F271" s="1217" t="e">
        <f t="shared" ref="F271" si="117">D271/C271*100</f>
        <v>#VALUE!</v>
      </c>
    </row>
    <row r="272" spans="1:6">
      <c r="A272" s="1242"/>
      <c r="B272" s="1245"/>
      <c r="C272" s="1257"/>
      <c r="D272" s="594" t="s">
        <v>429</v>
      </c>
      <c r="E272" s="1223">
        <v>76</v>
      </c>
      <c r="F272" s="1216">
        <f>ROUNDUP(E272/$C$256*100,2)</f>
        <v>0.01</v>
      </c>
    </row>
    <row r="273" spans="1:6" ht="19.5" customHeight="1" thickBot="1">
      <c r="A273" s="1250"/>
      <c r="B273" s="1251"/>
      <c r="C273" s="1258"/>
      <c r="D273" s="130" t="s">
        <v>430</v>
      </c>
      <c r="E273" s="1224"/>
      <c r="F273" s="1217" t="e">
        <f t="shared" ref="F273" si="118">D273/C273*100</f>
        <v>#VALUE!</v>
      </c>
    </row>
    <row r="274" spans="1:6">
      <c r="A274" s="1241">
        <v>13</v>
      </c>
      <c r="B274" s="1244" t="s">
        <v>343</v>
      </c>
      <c r="C274" s="1265">
        <v>1670363</v>
      </c>
      <c r="D274" s="586" t="s">
        <v>227</v>
      </c>
      <c r="E274" s="1252">
        <v>51694</v>
      </c>
      <c r="F274" s="1239">
        <f>ROUNDUP(E274/$C$274*100,2)</f>
        <v>3.0999999999999996</v>
      </c>
    </row>
    <row r="275" spans="1:6">
      <c r="A275" s="1242"/>
      <c r="B275" s="1245"/>
      <c r="C275" s="1247"/>
      <c r="D275" s="126" t="s">
        <v>228</v>
      </c>
      <c r="E275" s="1219"/>
      <c r="F275" s="1217" t="e">
        <f>D275/C275*100</f>
        <v>#VALUE!</v>
      </c>
    </row>
    <row r="276" spans="1:6">
      <c r="A276" s="1242"/>
      <c r="B276" s="1245"/>
      <c r="C276" s="1247"/>
      <c r="D276" s="584" t="s">
        <v>459</v>
      </c>
      <c r="E276" s="1219">
        <v>2216</v>
      </c>
      <c r="F276" s="1216">
        <f>ROUNDUP(E276/$C$274*100,2)</f>
        <v>0.14000000000000001</v>
      </c>
    </row>
    <row r="277" spans="1:6">
      <c r="A277" s="1242"/>
      <c r="B277" s="1245"/>
      <c r="C277" s="1247"/>
      <c r="D277" s="266" t="s">
        <v>848</v>
      </c>
      <c r="E277" s="1220"/>
      <c r="F277" s="1217" t="e">
        <f>D277/C279*100</f>
        <v>#VALUE!</v>
      </c>
    </row>
    <row r="278" spans="1:6">
      <c r="A278" s="1242"/>
      <c r="B278" s="1245"/>
      <c r="C278" s="1247"/>
      <c r="D278" s="584" t="s">
        <v>385</v>
      </c>
      <c r="E278" s="1219">
        <v>246</v>
      </c>
      <c r="F278" s="1216">
        <f t="shared" ref="F278" si="119">ROUNDUP(E278/$C$274*100,2)</f>
        <v>0.02</v>
      </c>
    </row>
    <row r="279" spans="1:6" ht="15" customHeight="1">
      <c r="A279" s="1242"/>
      <c r="B279" s="1245"/>
      <c r="C279" s="1247"/>
      <c r="D279" s="128" t="s">
        <v>386</v>
      </c>
      <c r="E279" s="1220"/>
      <c r="F279" s="1217" t="e">
        <f t="shared" ref="F279" si="120">D279/C281*100</f>
        <v>#VALUE!</v>
      </c>
    </row>
    <row r="280" spans="1:6" ht="15" customHeight="1">
      <c r="A280" s="1242"/>
      <c r="B280" s="1245"/>
      <c r="C280" s="1247"/>
      <c r="D280" s="127" t="s">
        <v>431</v>
      </c>
      <c r="E280" s="1219">
        <v>307</v>
      </c>
      <c r="F280" s="1216">
        <f t="shared" ref="F280" si="121">ROUNDUP(E280/$C$274*100,2)</f>
        <v>0.02</v>
      </c>
    </row>
    <row r="281" spans="1:6">
      <c r="A281" s="1242"/>
      <c r="B281" s="1245"/>
      <c r="C281" s="1247"/>
      <c r="D281" s="128" t="s">
        <v>432</v>
      </c>
      <c r="E281" s="1220"/>
      <c r="F281" s="1217" t="e">
        <f t="shared" ref="F281" si="122">D281/C283*100</f>
        <v>#VALUE!</v>
      </c>
    </row>
    <row r="282" spans="1:6" ht="15" customHeight="1">
      <c r="A282" s="1242"/>
      <c r="B282" s="1245"/>
      <c r="C282" s="1247"/>
      <c r="D282" s="127" t="s">
        <v>461</v>
      </c>
      <c r="E282" s="1219">
        <v>17</v>
      </c>
      <c r="F282" s="1216">
        <f t="shared" ref="F282" si="123">ROUNDUP(E282/$C$274*100,2)</f>
        <v>0.01</v>
      </c>
    </row>
    <row r="283" spans="1:6">
      <c r="A283" s="1242"/>
      <c r="B283" s="1245"/>
      <c r="C283" s="1247"/>
      <c r="D283" s="126" t="s">
        <v>997</v>
      </c>
      <c r="E283" s="1219"/>
      <c r="F283" s="1217" t="e">
        <f t="shared" ref="F283" si="124">D283/C285*100</f>
        <v>#VALUE!</v>
      </c>
    </row>
    <row r="284" spans="1:6" ht="15" customHeight="1">
      <c r="A284" s="1242"/>
      <c r="B284" s="1245"/>
      <c r="C284" s="1247"/>
      <c r="D284" s="594" t="s">
        <v>477</v>
      </c>
      <c r="E284" s="1218">
        <v>572</v>
      </c>
      <c r="F284" s="1216">
        <f t="shared" ref="F284" si="125">ROUNDUP(E284/$C$274*100,2)</f>
        <v>0.04</v>
      </c>
    </row>
    <row r="285" spans="1:6" ht="15" customHeight="1">
      <c r="A285" s="1242"/>
      <c r="B285" s="1245"/>
      <c r="C285" s="1247"/>
      <c r="D285" s="126" t="s">
        <v>478</v>
      </c>
      <c r="E285" s="1219"/>
      <c r="F285" s="1217" t="e">
        <f t="shared" ref="F285" si="126">D285/C287*100</f>
        <v>#VALUE!</v>
      </c>
    </row>
    <row r="286" spans="1:6">
      <c r="A286" s="1242"/>
      <c r="B286" s="1245"/>
      <c r="C286" s="1247"/>
      <c r="D286" s="584" t="s">
        <v>460</v>
      </c>
      <c r="E286" s="1219">
        <v>133</v>
      </c>
      <c r="F286" s="1216">
        <f t="shared" ref="F286" si="127">ROUNDUP(E286/$C$274*100,2)</f>
        <v>0.01</v>
      </c>
    </row>
    <row r="287" spans="1:6">
      <c r="A287" s="1242"/>
      <c r="B287" s="1245"/>
      <c r="C287" s="1247"/>
      <c r="D287" s="266" t="s">
        <v>561</v>
      </c>
      <c r="E287" s="1220"/>
      <c r="F287" s="1217" t="e">
        <f t="shared" ref="F287" si="128">D287/C289*100</f>
        <v>#VALUE!</v>
      </c>
    </row>
    <row r="288" spans="1:6">
      <c r="A288" s="1242"/>
      <c r="B288" s="1245"/>
      <c r="C288" s="1247"/>
      <c r="D288" s="584" t="s">
        <v>801</v>
      </c>
      <c r="E288" s="1219">
        <v>68</v>
      </c>
      <c r="F288" s="1216">
        <f t="shared" ref="F288" si="129">ROUNDUP(E288/$C$274*100,2)</f>
        <v>0.01</v>
      </c>
    </row>
    <row r="289" spans="1:6" ht="15" customHeight="1">
      <c r="A289" s="1242"/>
      <c r="B289" s="1245"/>
      <c r="C289" s="1247"/>
      <c r="D289" s="126" t="s">
        <v>687</v>
      </c>
      <c r="E289" s="1220"/>
      <c r="F289" s="1217" t="e">
        <f t="shared" ref="F289" si="130">D289/C291*100</f>
        <v>#VALUE!</v>
      </c>
    </row>
    <row r="290" spans="1:6">
      <c r="A290" s="1242"/>
      <c r="B290" s="1245"/>
      <c r="C290" s="1247"/>
      <c r="D290" s="594" t="s">
        <v>760</v>
      </c>
      <c r="E290" s="1220">
        <v>242</v>
      </c>
      <c r="F290" s="1216">
        <f t="shared" ref="F290" si="131">ROUNDUP(E290/$C$274*100,2)</f>
        <v>0.02</v>
      </c>
    </row>
    <row r="291" spans="1:6" ht="15" customHeight="1">
      <c r="A291" s="1242"/>
      <c r="B291" s="1245"/>
      <c r="C291" s="1247"/>
      <c r="D291" s="128" t="s">
        <v>686</v>
      </c>
      <c r="E291" s="1218"/>
      <c r="F291" s="1217" t="e">
        <f t="shared" ref="F291" si="132">D291/C293*100</f>
        <v>#VALUE!</v>
      </c>
    </row>
    <row r="292" spans="1:6" ht="15" customHeight="1">
      <c r="A292" s="1242"/>
      <c r="B292" s="1245"/>
      <c r="C292" s="1247"/>
      <c r="D292" s="584" t="s">
        <v>916</v>
      </c>
      <c r="E292" s="1219">
        <v>57</v>
      </c>
      <c r="F292" s="1216">
        <f t="shared" ref="F292" si="133">ROUNDUP(E292/$C$274*100,2)</f>
        <v>0.01</v>
      </c>
    </row>
    <row r="293" spans="1:6" ht="15" customHeight="1">
      <c r="A293" s="1242"/>
      <c r="B293" s="1245"/>
      <c r="C293" s="1247"/>
      <c r="D293" s="126" t="s">
        <v>917</v>
      </c>
      <c r="E293" s="1219"/>
      <c r="F293" s="1217" t="e">
        <f t="shared" ref="F293" si="134">D293/C295*100</f>
        <v>#VALUE!</v>
      </c>
    </row>
    <row r="294" spans="1:6" ht="15" customHeight="1">
      <c r="A294" s="1242"/>
      <c r="B294" s="1245"/>
      <c r="C294" s="1247"/>
      <c r="D294" s="125" t="s">
        <v>1068</v>
      </c>
      <c r="E294" s="1223">
        <v>73</v>
      </c>
      <c r="F294" s="1216">
        <f t="shared" ref="F294" si="135">ROUNDUP(E294/$C$274*100,2)</f>
        <v>0.01</v>
      </c>
    </row>
    <row r="295" spans="1:6" ht="15" customHeight="1">
      <c r="A295" s="1242"/>
      <c r="B295" s="1245"/>
      <c r="C295" s="1247"/>
      <c r="D295" s="128" t="s">
        <v>1069</v>
      </c>
      <c r="E295" s="1218"/>
      <c r="F295" s="1217" t="e">
        <f t="shared" ref="F295" si="136">D295/C297*100</f>
        <v>#VALUE!</v>
      </c>
    </row>
    <row r="296" spans="1:6" ht="15" customHeight="1">
      <c r="A296" s="1242"/>
      <c r="B296" s="1245"/>
      <c r="C296" s="1247"/>
      <c r="D296" s="584" t="s">
        <v>1070</v>
      </c>
      <c r="E296" s="1219">
        <v>7</v>
      </c>
      <c r="F296" s="1216">
        <f t="shared" ref="F296" si="137">ROUNDUP(E296/$C$274*100,2)</f>
        <v>0.01</v>
      </c>
    </row>
    <row r="297" spans="1:6" ht="15" customHeight="1" thickBot="1">
      <c r="A297" s="1250"/>
      <c r="B297" s="1251"/>
      <c r="C297" s="1266"/>
      <c r="D297" s="588" t="s">
        <v>1071</v>
      </c>
      <c r="E297" s="1221"/>
      <c r="F297" s="1253" t="e">
        <f>D297/C304*100</f>
        <v>#VALUE!</v>
      </c>
    </row>
    <row r="298" spans="1:6" ht="30" customHeight="1">
      <c r="A298" s="858"/>
      <c r="B298" s="859"/>
      <c r="C298" s="860"/>
      <c r="D298" s="973"/>
      <c r="E298" s="868"/>
      <c r="F298" s="863"/>
    </row>
    <row r="299" spans="1:6" ht="50.1" customHeight="1">
      <c r="A299" s="915" t="s">
        <v>544</v>
      </c>
      <c r="B299" s="791"/>
      <c r="C299" s="792"/>
      <c r="D299" s="910"/>
      <c r="E299" s="1209" t="s">
        <v>58</v>
      </c>
      <c r="F299" s="1209"/>
    </row>
    <row r="300" spans="1:6" ht="42" customHeight="1" thickBot="1">
      <c r="A300" s="1210" t="s">
        <v>1206</v>
      </c>
      <c r="B300" s="1210"/>
      <c r="C300" s="1210"/>
      <c r="D300" s="1210"/>
      <c r="E300" s="1210"/>
      <c r="F300" s="1210"/>
    </row>
    <row r="301" spans="1:6" ht="36.75" customHeight="1">
      <c r="A301" s="1211" t="s">
        <v>1039</v>
      </c>
      <c r="B301" s="1205" t="s">
        <v>14</v>
      </c>
      <c r="C301" s="1203" t="s">
        <v>1040</v>
      </c>
      <c r="D301" s="1205" t="s">
        <v>331</v>
      </c>
      <c r="E301" s="1207" t="s">
        <v>1041</v>
      </c>
      <c r="F301" s="1208"/>
    </row>
    <row r="302" spans="1:6" ht="33.75" customHeight="1" thickBot="1">
      <c r="A302" s="1212"/>
      <c r="B302" s="1206"/>
      <c r="C302" s="1204"/>
      <c r="D302" s="1206"/>
      <c r="E302" s="871" t="s">
        <v>1042</v>
      </c>
      <c r="F302" s="872" t="s">
        <v>91</v>
      </c>
    </row>
    <row r="303" spans="1:6">
      <c r="A303" s="1241">
        <v>14</v>
      </c>
      <c r="B303" s="1244" t="s">
        <v>344</v>
      </c>
      <c r="C303" s="1232">
        <v>265579</v>
      </c>
      <c r="D303" s="129" t="s">
        <v>229</v>
      </c>
      <c r="E303" s="1252">
        <v>71912</v>
      </c>
      <c r="F303" s="1239">
        <f>ROUNDUP(E303/$C$303*100,2)</f>
        <v>27.080000000000002</v>
      </c>
    </row>
    <row r="304" spans="1:6">
      <c r="A304" s="1242"/>
      <c r="B304" s="1245"/>
      <c r="C304" s="1233"/>
      <c r="D304" s="126" t="s">
        <v>230</v>
      </c>
      <c r="E304" s="1219"/>
      <c r="F304" s="1217" t="e">
        <f>D304/C304*100</f>
        <v>#VALUE!</v>
      </c>
    </row>
    <row r="305" spans="1:6">
      <c r="A305" s="1242"/>
      <c r="B305" s="1245"/>
      <c r="C305" s="1233"/>
      <c r="D305" s="127" t="s">
        <v>462</v>
      </c>
      <c r="E305" s="1219">
        <v>3543</v>
      </c>
      <c r="F305" s="1216">
        <f>ROUNDUP(E305/$C$303*100,2)</f>
        <v>1.34</v>
      </c>
    </row>
    <row r="306" spans="1:6" ht="18.75" customHeight="1">
      <c r="A306" s="1242"/>
      <c r="B306" s="1245"/>
      <c r="C306" s="1233"/>
      <c r="D306" s="126" t="s">
        <v>479</v>
      </c>
      <c r="E306" s="1219"/>
      <c r="F306" s="1217" t="e">
        <f>D306/C306*100</f>
        <v>#VALUE!</v>
      </c>
    </row>
    <row r="307" spans="1:6" ht="15" customHeight="1">
      <c r="A307" s="1242"/>
      <c r="B307" s="1245"/>
      <c r="C307" s="1233"/>
      <c r="D307" s="127" t="s">
        <v>387</v>
      </c>
      <c r="E307" s="1218">
        <v>14257</v>
      </c>
      <c r="F307" s="1216">
        <f>ROUNDUP(E307/$C$303*100,2)</f>
        <v>5.37</v>
      </c>
    </row>
    <row r="308" spans="1:6" ht="15" customHeight="1">
      <c r="A308" s="1242"/>
      <c r="B308" s="1245"/>
      <c r="C308" s="1233"/>
      <c r="D308" s="126" t="s">
        <v>273</v>
      </c>
      <c r="E308" s="1219"/>
      <c r="F308" s="1217" t="e">
        <f t="shared" ref="F308" si="138">D308/C308*100</f>
        <v>#VALUE!</v>
      </c>
    </row>
    <row r="309" spans="1:6" ht="15" customHeight="1">
      <c r="A309" s="1242"/>
      <c r="B309" s="1245"/>
      <c r="C309" s="1233"/>
      <c r="D309" s="594" t="s">
        <v>274</v>
      </c>
      <c r="E309" s="1218">
        <v>6</v>
      </c>
      <c r="F309" s="1216">
        <f>ROUNDUP(E309/$C$303*100,2)</f>
        <v>0.01</v>
      </c>
    </row>
    <row r="310" spans="1:6" ht="15" customHeight="1">
      <c r="A310" s="1242"/>
      <c r="B310" s="1245"/>
      <c r="C310" s="1233"/>
      <c r="D310" s="128" t="s">
        <v>849</v>
      </c>
      <c r="E310" s="1219"/>
      <c r="F310" s="1217" t="e">
        <f t="shared" ref="F310" si="139">D310/C310*100</f>
        <v>#VALUE!</v>
      </c>
    </row>
    <row r="311" spans="1:6" ht="14.25" customHeight="1">
      <c r="A311" s="1242"/>
      <c r="B311" s="1245"/>
      <c r="C311" s="1233"/>
      <c r="D311" s="584" t="s">
        <v>1072</v>
      </c>
      <c r="E311" s="1220">
        <v>8</v>
      </c>
      <c r="F311" s="1216">
        <f>ROUNDUP(E311/$C$303*100,2)</f>
        <v>0.01</v>
      </c>
    </row>
    <row r="312" spans="1:6" ht="18.75" customHeight="1">
      <c r="A312" s="1243"/>
      <c r="B312" s="1246"/>
      <c r="C312" s="1233"/>
      <c r="D312" s="136" t="s">
        <v>550</v>
      </c>
      <c r="E312" s="1218"/>
      <c r="F312" s="1217" t="e">
        <f t="shared" ref="F312" si="140">D312/C312*100</f>
        <v>#VALUE!</v>
      </c>
    </row>
    <row r="313" spans="1:6" ht="15">
      <c r="A313" s="911"/>
      <c r="B313" s="913"/>
      <c r="C313" s="1233"/>
      <c r="D313" s="584" t="s">
        <v>685</v>
      </c>
      <c r="E313" s="1219">
        <v>23</v>
      </c>
      <c r="F313" s="1216">
        <f>ROUNDUP(E313/$C$303*100,2)</f>
        <v>0.01</v>
      </c>
    </row>
    <row r="314" spans="1:6" ht="15">
      <c r="A314" s="911"/>
      <c r="B314" s="913"/>
      <c r="C314" s="1233"/>
      <c r="D314" s="136" t="s">
        <v>1011</v>
      </c>
      <c r="E314" s="1219"/>
      <c r="F314" s="1217" t="e">
        <f t="shared" ref="F314" si="141">D314/C314*100</f>
        <v>#VALUE!</v>
      </c>
    </row>
    <row r="315" spans="1:6" ht="15">
      <c r="A315" s="911"/>
      <c r="B315" s="913"/>
      <c r="C315" s="1233"/>
      <c r="D315" s="594" t="s">
        <v>1073</v>
      </c>
      <c r="E315" s="1218">
        <v>10</v>
      </c>
      <c r="F315" s="1216">
        <f>ROUNDUP(E315/$C$303*100,2)</f>
        <v>0.01</v>
      </c>
    </row>
    <row r="316" spans="1:6" ht="15.75" thickBot="1">
      <c r="A316" s="912"/>
      <c r="B316" s="914"/>
      <c r="C316" s="1234"/>
      <c r="D316" s="583" t="s">
        <v>1074</v>
      </c>
      <c r="E316" s="1221"/>
      <c r="F316" s="1217" t="e">
        <f t="shared" ref="F316" si="142">D316/C316*100</f>
        <v>#VALUE!</v>
      </c>
    </row>
    <row r="317" spans="1:6" ht="12.75" customHeight="1">
      <c r="A317" s="1267">
        <v>15</v>
      </c>
      <c r="B317" s="1269" t="s">
        <v>345</v>
      </c>
      <c r="C317" s="1271">
        <v>1000232</v>
      </c>
      <c r="D317" s="131" t="s">
        <v>359</v>
      </c>
      <c r="E317" s="1235">
        <v>31262</v>
      </c>
      <c r="F317" s="1261">
        <f>ROUNDUP(E317/$C$317*100,2)</f>
        <v>3.13</v>
      </c>
    </row>
    <row r="318" spans="1:6">
      <c r="A318" s="1268"/>
      <c r="B318" s="1270"/>
      <c r="C318" s="1272"/>
      <c r="D318" s="132" t="s">
        <v>231</v>
      </c>
      <c r="E318" s="1218"/>
      <c r="F318" s="1216"/>
    </row>
    <row r="319" spans="1:6" ht="13.5" customHeight="1">
      <c r="A319" s="1268"/>
      <c r="B319" s="1270"/>
      <c r="C319" s="1272"/>
      <c r="D319" s="127" t="s">
        <v>232</v>
      </c>
      <c r="E319" s="1219">
        <v>27176</v>
      </c>
      <c r="F319" s="1216">
        <f>ROUNDUP(E319/$C$317*100,2)</f>
        <v>2.7199999999999998</v>
      </c>
    </row>
    <row r="320" spans="1:6" ht="17.25" customHeight="1">
      <c r="A320" s="1268"/>
      <c r="B320" s="1270"/>
      <c r="C320" s="1272"/>
      <c r="D320" s="126" t="s">
        <v>233</v>
      </c>
      <c r="E320" s="1219"/>
      <c r="F320" s="1217" t="e">
        <f>D320/C320*100</f>
        <v>#VALUE!</v>
      </c>
    </row>
    <row r="321" spans="1:6" ht="15" customHeight="1">
      <c r="A321" s="1268"/>
      <c r="B321" s="1270"/>
      <c r="C321" s="1272"/>
      <c r="D321" s="127" t="s">
        <v>234</v>
      </c>
      <c r="E321" s="1219">
        <v>15125</v>
      </c>
      <c r="F321" s="1216">
        <f>ROUNDUP(E321/$C$317*100,2)</f>
        <v>1.52</v>
      </c>
    </row>
    <row r="322" spans="1:6" ht="23.25" customHeight="1">
      <c r="A322" s="1268"/>
      <c r="B322" s="1270"/>
      <c r="C322" s="1272"/>
      <c r="D322" s="126" t="s">
        <v>318</v>
      </c>
      <c r="E322" s="1219"/>
      <c r="F322" s="1217" t="e">
        <f t="shared" ref="F322" si="143">D322/C322*100</f>
        <v>#VALUE!</v>
      </c>
    </row>
    <row r="323" spans="1:6">
      <c r="A323" s="1268"/>
      <c r="B323" s="1270"/>
      <c r="C323" s="1272"/>
      <c r="D323" s="127" t="s">
        <v>235</v>
      </c>
      <c r="E323" s="1219">
        <v>11150</v>
      </c>
      <c r="F323" s="1216">
        <f>ROUNDUP(E323/$C$317*100,2)</f>
        <v>1.1200000000000001</v>
      </c>
    </row>
    <row r="324" spans="1:6">
      <c r="A324" s="1268"/>
      <c r="B324" s="1270"/>
      <c r="C324" s="1272"/>
      <c r="D324" s="126" t="s">
        <v>1012</v>
      </c>
      <c r="E324" s="1219"/>
      <c r="F324" s="1217" t="e">
        <f t="shared" ref="F324" si="144">D324/C324*100</f>
        <v>#VALUE!</v>
      </c>
    </row>
    <row r="325" spans="1:6" ht="15" customHeight="1">
      <c r="A325" s="1268"/>
      <c r="B325" s="1270"/>
      <c r="C325" s="1272"/>
      <c r="D325" s="127" t="s">
        <v>236</v>
      </c>
      <c r="E325" s="1219">
        <v>1412</v>
      </c>
      <c r="F325" s="1216">
        <f>ROUNDUP(E325/$C$317*100,2)</f>
        <v>0.15000000000000002</v>
      </c>
    </row>
    <row r="326" spans="1:6" ht="17.25" customHeight="1">
      <c r="A326" s="1268"/>
      <c r="B326" s="1270"/>
      <c r="C326" s="1272"/>
      <c r="D326" s="126" t="s">
        <v>237</v>
      </c>
      <c r="E326" s="1219"/>
      <c r="F326" s="1217" t="e">
        <f t="shared" ref="F326" si="145">D326/C326*100</f>
        <v>#VALUE!</v>
      </c>
    </row>
    <row r="327" spans="1:6" ht="17.25" customHeight="1">
      <c r="A327" s="1268"/>
      <c r="B327" s="1270"/>
      <c r="C327" s="1272"/>
      <c r="D327" s="127" t="s">
        <v>802</v>
      </c>
      <c r="E327" s="1220">
        <v>15823</v>
      </c>
      <c r="F327" s="1216">
        <f>ROUNDUP(E327/$C$317*100,2)</f>
        <v>1.59</v>
      </c>
    </row>
    <row r="328" spans="1:6" ht="17.25" customHeight="1">
      <c r="A328" s="1268"/>
      <c r="B328" s="1270"/>
      <c r="C328" s="1272"/>
      <c r="D328" s="126" t="s">
        <v>275</v>
      </c>
      <c r="E328" s="1218"/>
      <c r="F328" s="1217" t="e">
        <f t="shared" ref="F328" si="146">D328/C328*100</f>
        <v>#VALUE!</v>
      </c>
    </row>
    <row r="329" spans="1:6" ht="17.25" customHeight="1">
      <c r="A329" s="1268"/>
      <c r="B329" s="1270"/>
      <c r="C329" s="1272"/>
      <c r="D329" s="584" t="s">
        <v>803</v>
      </c>
      <c r="E329" s="1219">
        <v>78</v>
      </c>
      <c r="F329" s="1216">
        <f>ROUNDUP(E329/$C$317*100,2)</f>
        <v>0.01</v>
      </c>
    </row>
    <row r="330" spans="1:6">
      <c r="A330" s="1268"/>
      <c r="B330" s="1270"/>
      <c r="C330" s="1272"/>
      <c r="D330" s="126" t="s">
        <v>1210</v>
      </c>
      <c r="E330" s="1219"/>
      <c r="F330" s="1217" t="e">
        <f t="shared" ref="F330" si="147">D330/C330*100</f>
        <v>#VALUE!</v>
      </c>
    </row>
    <row r="331" spans="1:6" ht="17.25" customHeight="1">
      <c r="A331" s="1268"/>
      <c r="B331" s="1270"/>
      <c r="C331" s="1272"/>
      <c r="D331" s="274" t="s">
        <v>480</v>
      </c>
      <c r="E331" s="1219">
        <v>957</v>
      </c>
      <c r="F331" s="1216">
        <f>ROUNDUP(E331/$C$317*100,2)</f>
        <v>9.9999999999999992E-2</v>
      </c>
    </row>
    <row r="332" spans="1:6" ht="17.25" customHeight="1">
      <c r="A332" s="1268"/>
      <c r="B332" s="1270"/>
      <c r="C332" s="1272"/>
      <c r="D332" s="869" t="s">
        <v>481</v>
      </c>
      <c r="E332" s="1219"/>
      <c r="F332" s="1217" t="e">
        <f t="shared" ref="F332" si="148">D332/C332*100</f>
        <v>#VALUE!</v>
      </c>
    </row>
    <row r="333" spans="1:6">
      <c r="A333" s="1268"/>
      <c r="B333" s="1270"/>
      <c r="C333" s="1272"/>
      <c r="D333" s="276" t="s">
        <v>562</v>
      </c>
      <c r="E333" s="1219">
        <v>84</v>
      </c>
      <c r="F333" s="1216">
        <f>ROUNDUP(E333/$C$317*100,2)</f>
        <v>0.01</v>
      </c>
    </row>
    <row r="334" spans="1:6">
      <c r="A334" s="1268"/>
      <c r="B334" s="1270"/>
      <c r="C334" s="1272"/>
      <c r="D334" s="624" t="s">
        <v>804</v>
      </c>
      <c r="E334" s="1219"/>
      <c r="F334" s="1217" t="e">
        <f t="shared" ref="F334" si="149">D334/C334*100</f>
        <v>#VALUE!</v>
      </c>
    </row>
    <row r="335" spans="1:6" s="545" customFormat="1" ht="18">
      <c r="A335" s="1268"/>
      <c r="B335" s="1270"/>
      <c r="C335" s="1272"/>
      <c r="D335" s="267" t="s">
        <v>532</v>
      </c>
      <c r="E335" s="1219">
        <v>41</v>
      </c>
      <c r="F335" s="1216">
        <f>ROUNDUP(E335/$C$317*100,2)</f>
        <v>0.01</v>
      </c>
    </row>
    <row r="336" spans="1:6" s="545" customFormat="1" ht="16.5" customHeight="1">
      <c r="A336" s="1268"/>
      <c r="B336" s="1270"/>
      <c r="C336" s="1272"/>
      <c r="D336" s="857" t="s">
        <v>999</v>
      </c>
      <c r="E336" s="1220"/>
      <c r="F336" s="1217" t="e">
        <f t="shared" ref="F336" si="150">D336/C336*100</f>
        <v>#VALUE!</v>
      </c>
    </row>
    <row r="337" spans="1:6" s="545" customFormat="1" ht="18">
      <c r="A337" s="911"/>
      <c r="B337" s="913"/>
      <c r="C337" s="1272"/>
      <c r="D337" s="274" t="s">
        <v>684</v>
      </c>
      <c r="E337" s="1219">
        <v>16</v>
      </c>
      <c r="F337" s="1216">
        <f>ROUNDUP(E337/$C$317*100,2)</f>
        <v>0.01</v>
      </c>
    </row>
    <row r="338" spans="1:6" ht="15">
      <c r="A338" s="911"/>
      <c r="B338" s="913"/>
      <c r="C338" s="1272"/>
      <c r="D338" s="275" t="s">
        <v>805</v>
      </c>
      <c r="E338" s="1219"/>
      <c r="F338" s="1217" t="e">
        <f t="shared" ref="F338" si="151">D338/C338*100</f>
        <v>#VALUE!</v>
      </c>
    </row>
    <row r="339" spans="1:6" ht="15">
      <c r="A339" s="911"/>
      <c r="B339" s="913"/>
      <c r="C339" s="1272"/>
      <c r="D339" s="127" t="s">
        <v>683</v>
      </c>
      <c r="E339" s="1219">
        <v>242</v>
      </c>
      <c r="F339" s="1216">
        <f>ROUNDUP(E339/$C$317*100,2)</f>
        <v>0.03</v>
      </c>
    </row>
    <row r="340" spans="1:6" ht="17.25" customHeight="1">
      <c r="A340" s="911"/>
      <c r="B340" s="913"/>
      <c r="C340" s="1272"/>
      <c r="D340" s="126" t="s">
        <v>854</v>
      </c>
      <c r="E340" s="1219"/>
      <c r="F340" s="1217" t="e">
        <f t="shared" ref="F340" si="152">D340/C340*100</f>
        <v>#VALUE!</v>
      </c>
    </row>
    <row r="341" spans="1:6" ht="15">
      <c r="A341" s="625"/>
      <c r="B341" s="913"/>
      <c r="C341" s="1272"/>
      <c r="D341" s="127" t="s">
        <v>700</v>
      </c>
      <c r="E341" s="1220">
        <v>7</v>
      </c>
      <c r="F341" s="1216">
        <f>ROUNDUP(E341/$C$317*100,2)</f>
        <v>0.01</v>
      </c>
    </row>
    <row r="342" spans="1:6" ht="15">
      <c r="A342" s="625"/>
      <c r="B342" s="913"/>
      <c r="C342" s="1272"/>
      <c r="D342" s="126" t="s">
        <v>701</v>
      </c>
      <c r="E342" s="1218"/>
      <c r="F342" s="1217" t="e">
        <f t="shared" ref="F342" si="153">D342/C342*100</f>
        <v>#VALUE!</v>
      </c>
    </row>
    <row r="343" spans="1:6" ht="12.75" customHeight="1">
      <c r="A343" s="625"/>
      <c r="B343" s="913"/>
      <c r="C343" s="1272"/>
      <c r="D343" s="276" t="s">
        <v>1075</v>
      </c>
      <c r="E343" s="1220">
        <v>8</v>
      </c>
      <c r="F343" s="1216">
        <f>ROUNDUP(E343/$C$317*100,2)</f>
        <v>0.01</v>
      </c>
    </row>
    <row r="344" spans="1:6" ht="17.25" customHeight="1">
      <c r="A344" s="625"/>
      <c r="B344" s="913"/>
      <c r="C344" s="1272"/>
      <c r="D344" s="624" t="s">
        <v>918</v>
      </c>
      <c r="E344" s="1218"/>
      <c r="F344" s="1217" t="e">
        <f t="shared" ref="F344" si="154">D344/C344*100</f>
        <v>#VALUE!</v>
      </c>
    </row>
    <row r="345" spans="1:6" ht="15">
      <c r="A345" s="625"/>
      <c r="B345" s="913"/>
      <c r="C345" s="1272"/>
      <c r="D345" s="880" t="s">
        <v>1076</v>
      </c>
      <c r="E345" s="1219">
        <v>7</v>
      </c>
      <c r="F345" s="1217">
        <f>ROUNDUP(E345/$C$317*100,2)</f>
        <v>0.01</v>
      </c>
    </row>
    <row r="346" spans="1:6" ht="27.75" customHeight="1" thickBot="1">
      <c r="A346" s="912"/>
      <c r="B346" s="914"/>
      <c r="C346" s="1273"/>
      <c r="D346" s="974" t="s">
        <v>1077</v>
      </c>
      <c r="E346" s="1221"/>
      <c r="F346" s="1253" t="e">
        <f t="shared" ref="F346" si="155">D346/C346*100</f>
        <v>#VALUE!</v>
      </c>
    </row>
    <row r="347" spans="1:6" ht="15" customHeight="1">
      <c r="A347" s="1241">
        <v>16</v>
      </c>
      <c r="B347" s="1244" t="s">
        <v>346</v>
      </c>
      <c r="C347" s="1265">
        <v>244835</v>
      </c>
      <c r="D347" s="131" t="s">
        <v>238</v>
      </c>
      <c r="E347" s="1252">
        <v>5865</v>
      </c>
      <c r="F347" s="1261">
        <f>ROUNDUP(E347/$C$347*100,2)</f>
        <v>2.4</v>
      </c>
    </row>
    <row r="348" spans="1:6">
      <c r="A348" s="1242"/>
      <c r="B348" s="1245"/>
      <c r="C348" s="1247"/>
      <c r="D348" s="132" t="s">
        <v>1078</v>
      </c>
      <c r="E348" s="1219"/>
      <c r="F348" s="1216" t="e">
        <f t="shared" ref="F348:F358" si="156">D348/C348*100</f>
        <v>#VALUE!</v>
      </c>
    </row>
    <row r="349" spans="1:6" ht="15" customHeight="1">
      <c r="A349" s="1242"/>
      <c r="B349" s="1245"/>
      <c r="C349" s="1247"/>
      <c r="D349" s="137" t="s">
        <v>855</v>
      </c>
      <c r="E349" s="1219">
        <v>6069</v>
      </c>
      <c r="F349" s="1254">
        <f>ROUNDUP(E349/$C$347*100,2)</f>
        <v>2.48</v>
      </c>
    </row>
    <row r="350" spans="1:6" ht="19.5" customHeight="1">
      <c r="A350" s="1242"/>
      <c r="B350" s="1245"/>
      <c r="C350" s="1247"/>
      <c r="D350" s="138" t="s">
        <v>239</v>
      </c>
      <c r="E350" s="1219"/>
      <c r="F350" s="1216" t="e">
        <f t="shared" si="156"/>
        <v>#VALUE!</v>
      </c>
    </row>
    <row r="351" spans="1:6" ht="21.75" customHeight="1">
      <c r="A351" s="1242"/>
      <c r="B351" s="1245"/>
      <c r="C351" s="1247"/>
      <c r="D351" s="139" t="s">
        <v>240</v>
      </c>
      <c r="E351" s="1219">
        <v>7351</v>
      </c>
      <c r="F351" s="1254">
        <f t="shared" ref="F351" si="157">ROUNDUP(E351/$C$347*100,2)</f>
        <v>3.01</v>
      </c>
    </row>
    <row r="352" spans="1:6">
      <c r="A352" s="1242"/>
      <c r="B352" s="1245"/>
      <c r="C352" s="1247"/>
      <c r="D352" s="132" t="s">
        <v>241</v>
      </c>
      <c r="E352" s="1219"/>
      <c r="F352" s="1216" t="e">
        <f t="shared" si="156"/>
        <v>#VALUE!</v>
      </c>
    </row>
    <row r="353" spans="1:6" ht="12.75" customHeight="1">
      <c r="A353" s="1242"/>
      <c r="B353" s="1245"/>
      <c r="C353" s="1247"/>
      <c r="D353" s="139" t="s">
        <v>242</v>
      </c>
      <c r="E353" s="1219">
        <v>485</v>
      </c>
      <c r="F353" s="1254">
        <f t="shared" ref="F353" si="158">ROUNDUP(E353/$C$347*100,2)</f>
        <v>0.2</v>
      </c>
    </row>
    <row r="354" spans="1:6" ht="12.75" customHeight="1">
      <c r="A354" s="1242"/>
      <c r="B354" s="1245"/>
      <c r="C354" s="1247"/>
      <c r="D354" s="132" t="s">
        <v>1079</v>
      </c>
      <c r="E354" s="1219"/>
      <c r="F354" s="1216" t="e">
        <f t="shared" si="156"/>
        <v>#VALUE!</v>
      </c>
    </row>
    <row r="355" spans="1:6" ht="15" customHeight="1">
      <c r="A355" s="1242"/>
      <c r="B355" s="1245"/>
      <c r="C355" s="1247"/>
      <c r="D355" s="139" t="s">
        <v>276</v>
      </c>
      <c r="E355" s="1219">
        <v>590</v>
      </c>
      <c r="F355" s="1254">
        <f t="shared" ref="F355" si="159">ROUNDUP(E355/$C$347*100,2)</f>
        <v>0.25</v>
      </c>
    </row>
    <row r="356" spans="1:6" ht="15" customHeight="1">
      <c r="A356" s="1242"/>
      <c r="B356" s="1245"/>
      <c r="C356" s="1247"/>
      <c r="D356" s="132" t="s">
        <v>857</v>
      </c>
      <c r="E356" s="1219"/>
      <c r="F356" s="1216" t="e">
        <f t="shared" si="156"/>
        <v>#VALUE!</v>
      </c>
    </row>
    <row r="357" spans="1:6" ht="15" customHeight="1">
      <c r="A357" s="1242"/>
      <c r="B357" s="1245"/>
      <c r="C357" s="1247"/>
      <c r="D357" s="137" t="s">
        <v>1080</v>
      </c>
      <c r="E357" s="1218">
        <v>21</v>
      </c>
      <c r="F357" s="1254">
        <f t="shared" ref="F357" si="160">ROUNDUP(E357/$C$347*100,2)</f>
        <v>0.01</v>
      </c>
    </row>
    <row r="358" spans="1:6" ht="15" customHeight="1" thickBot="1">
      <c r="A358" s="1250"/>
      <c r="B358" s="1251"/>
      <c r="C358" s="1266"/>
      <c r="D358" s="140" t="s">
        <v>939</v>
      </c>
      <c r="E358" s="1221"/>
      <c r="F358" s="1255" t="e">
        <f t="shared" si="156"/>
        <v>#VALUE!</v>
      </c>
    </row>
    <row r="359" spans="1:6" ht="10.5" customHeight="1">
      <c r="A359" s="858"/>
      <c r="B359" s="859"/>
      <c r="C359" s="860"/>
      <c r="D359" s="861"/>
      <c r="E359" s="862"/>
      <c r="F359" s="863"/>
    </row>
    <row r="360" spans="1:6" ht="51" customHeight="1">
      <c r="A360" s="915" t="s">
        <v>544</v>
      </c>
      <c r="B360" s="791"/>
      <c r="C360" s="792"/>
      <c r="D360" s="910"/>
      <c r="E360" s="1209" t="s">
        <v>58</v>
      </c>
      <c r="F360" s="1209"/>
    </row>
    <row r="361" spans="1:6" ht="57.75" customHeight="1" thickBot="1">
      <c r="A361" s="1210" t="s">
        <v>1206</v>
      </c>
      <c r="B361" s="1210"/>
      <c r="C361" s="1210"/>
      <c r="D361" s="1210"/>
      <c r="E361" s="1210"/>
      <c r="F361" s="1210"/>
    </row>
    <row r="362" spans="1:6" ht="43.5" customHeight="1">
      <c r="A362" s="1211" t="s">
        <v>1039</v>
      </c>
      <c r="B362" s="1205" t="s">
        <v>14</v>
      </c>
      <c r="C362" s="1203" t="s">
        <v>1040</v>
      </c>
      <c r="D362" s="1205" t="s">
        <v>331</v>
      </c>
      <c r="E362" s="1207" t="s">
        <v>1041</v>
      </c>
      <c r="F362" s="1208"/>
    </row>
    <row r="363" spans="1:6" ht="38.25" customHeight="1" thickBot="1">
      <c r="A363" s="1212"/>
      <c r="B363" s="1206"/>
      <c r="C363" s="1204"/>
      <c r="D363" s="1206"/>
      <c r="E363" s="871" t="s">
        <v>1042</v>
      </c>
      <c r="F363" s="872" t="s">
        <v>91</v>
      </c>
    </row>
    <row r="364" spans="1:6" ht="24.95" customHeight="1">
      <c r="A364" s="1241">
        <v>17</v>
      </c>
      <c r="B364" s="1244" t="s">
        <v>347</v>
      </c>
      <c r="C364" s="1232">
        <v>710647</v>
      </c>
      <c r="D364" s="593" t="s">
        <v>806</v>
      </c>
      <c r="E364" s="1252">
        <v>54390</v>
      </c>
      <c r="F364" s="1261">
        <f>ROUNDUP(E364/$C$364*100,2)</f>
        <v>7.66</v>
      </c>
    </row>
    <row r="365" spans="1:6" ht="24.95" customHeight="1">
      <c r="A365" s="1242"/>
      <c r="B365" s="1245"/>
      <c r="C365" s="1233"/>
      <c r="D365" s="138" t="s">
        <v>1081</v>
      </c>
      <c r="E365" s="1219"/>
      <c r="F365" s="1216" t="e">
        <f>D365/C365*100</f>
        <v>#VALUE!</v>
      </c>
    </row>
    <row r="366" spans="1:6" ht="24.95" customHeight="1">
      <c r="A366" s="1242"/>
      <c r="B366" s="1245"/>
      <c r="C366" s="1233"/>
      <c r="D366" s="139" t="s">
        <v>244</v>
      </c>
      <c r="E366" s="1219">
        <v>4540</v>
      </c>
      <c r="F366" s="1215">
        <f>ROUNDUP(E366/$C$364*100,2)</f>
        <v>0.64</v>
      </c>
    </row>
    <row r="367" spans="1:6" ht="24.95" customHeight="1">
      <c r="A367" s="1242"/>
      <c r="B367" s="1245"/>
      <c r="C367" s="1233"/>
      <c r="D367" s="585" t="s">
        <v>245</v>
      </c>
      <c r="E367" s="1219"/>
      <c r="F367" s="1216" t="e">
        <f>D367/C367*100</f>
        <v>#VALUE!</v>
      </c>
    </row>
    <row r="368" spans="1:6" ht="24.95" customHeight="1">
      <c r="A368" s="1242"/>
      <c r="B368" s="1245"/>
      <c r="C368" s="1233"/>
      <c r="D368" s="139" t="s">
        <v>246</v>
      </c>
      <c r="E368" s="1219">
        <v>288</v>
      </c>
      <c r="F368" s="1215">
        <f>ROUNDUP(E368/$C$364*100,2)</f>
        <v>0.05</v>
      </c>
    </row>
    <row r="369" spans="1:6" ht="24.95" customHeight="1">
      <c r="A369" s="1242"/>
      <c r="B369" s="1245"/>
      <c r="C369" s="1233"/>
      <c r="D369" s="132" t="s">
        <v>247</v>
      </c>
      <c r="E369" s="1219"/>
      <c r="F369" s="1216" t="e">
        <f>D369/C369*100</f>
        <v>#VALUE!</v>
      </c>
    </row>
    <row r="370" spans="1:6" ht="24.95" customHeight="1">
      <c r="A370" s="1242"/>
      <c r="B370" s="1245"/>
      <c r="C370" s="1233"/>
      <c r="D370" s="139" t="s">
        <v>319</v>
      </c>
      <c r="E370" s="1219">
        <v>203424</v>
      </c>
      <c r="F370" s="1215">
        <f>ROUNDUP(E370/$C$364*100,2)</f>
        <v>28.630000000000003</v>
      </c>
    </row>
    <row r="371" spans="1:6" ht="24.95" customHeight="1">
      <c r="A371" s="1242"/>
      <c r="B371" s="1245"/>
      <c r="C371" s="1233"/>
      <c r="D371" s="132" t="s">
        <v>858</v>
      </c>
      <c r="E371" s="1219"/>
      <c r="F371" s="1216" t="e">
        <f>D371/C371*100</f>
        <v>#VALUE!</v>
      </c>
    </row>
    <row r="372" spans="1:6" ht="24.95" customHeight="1">
      <c r="A372" s="1242"/>
      <c r="B372" s="1245"/>
      <c r="C372" s="1233"/>
      <c r="D372" s="587" t="s">
        <v>398</v>
      </c>
      <c r="E372" s="1219">
        <v>2</v>
      </c>
      <c r="F372" s="1215">
        <f>ROUNDUP(E372/$C$364*100,2)</f>
        <v>0.01</v>
      </c>
    </row>
    <row r="373" spans="1:6" ht="24.95" customHeight="1">
      <c r="A373" s="1242"/>
      <c r="B373" s="1245"/>
      <c r="C373" s="1233"/>
      <c r="D373" s="132" t="s">
        <v>399</v>
      </c>
      <c r="E373" s="1219"/>
      <c r="F373" s="1216" t="e">
        <f>D373/C373*100</f>
        <v>#VALUE!</v>
      </c>
    </row>
    <row r="374" spans="1:6" ht="24.95" customHeight="1">
      <c r="A374" s="1242"/>
      <c r="B374" s="1245"/>
      <c r="C374" s="1233"/>
      <c r="D374" s="139" t="s">
        <v>859</v>
      </c>
      <c r="E374" s="1219">
        <v>1035</v>
      </c>
      <c r="F374" s="1215">
        <f>ROUNDUP(E374/$C$364*100,2)</f>
        <v>0.15000000000000002</v>
      </c>
    </row>
    <row r="375" spans="1:6" ht="24.95" customHeight="1">
      <c r="A375" s="1242"/>
      <c r="B375" s="1245"/>
      <c r="C375" s="1233"/>
      <c r="D375" s="132" t="s">
        <v>860</v>
      </c>
      <c r="E375" s="1219"/>
      <c r="F375" s="1216" t="e">
        <f>D375/C375*100</f>
        <v>#VALUE!</v>
      </c>
    </row>
    <row r="376" spans="1:6" ht="24.95" customHeight="1">
      <c r="A376" s="1242"/>
      <c r="B376" s="1245"/>
      <c r="C376" s="1233"/>
      <c r="D376" s="587" t="s">
        <v>533</v>
      </c>
      <c r="E376" s="1219">
        <v>5</v>
      </c>
      <c r="F376" s="1215">
        <f>ROUNDUP(E376/$C$364*100,2)</f>
        <v>0.01</v>
      </c>
    </row>
    <row r="377" spans="1:6" ht="24.95" customHeight="1">
      <c r="A377" s="1242"/>
      <c r="B377" s="1245"/>
      <c r="C377" s="1233"/>
      <c r="D377" s="132" t="s">
        <v>534</v>
      </c>
      <c r="E377" s="1219"/>
      <c r="F377" s="1216" t="e">
        <f>D377/C377*100</f>
        <v>#VALUE!</v>
      </c>
    </row>
    <row r="378" spans="1:6" ht="24.95" customHeight="1">
      <c r="A378" s="1242"/>
      <c r="B378" s="1245"/>
      <c r="C378" s="1233"/>
      <c r="D378" s="137" t="s">
        <v>502</v>
      </c>
      <c r="E378" s="1219">
        <v>164</v>
      </c>
      <c r="F378" s="1215">
        <f>ROUNDUP(E378/$C$364*100,2)</f>
        <v>0.03</v>
      </c>
    </row>
    <row r="379" spans="1:6" ht="24.95" customHeight="1">
      <c r="A379" s="1242"/>
      <c r="B379" s="1245"/>
      <c r="C379" s="1233"/>
      <c r="D379" s="132" t="s">
        <v>503</v>
      </c>
      <c r="E379" s="1219"/>
      <c r="F379" s="1216" t="e">
        <f>D379/C379*100</f>
        <v>#VALUE!</v>
      </c>
    </row>
    <row r="380" spans="1:6" ht="24.95" customHeight="1">
      <c r="A380" s="1242"/>
      <c r="B380" s="1245"/>
      <c r="C380" s="1233"/>
      <c r="D380" s="589" t="s">
        <v>1082</v>
      </c>
      <c r="E380" s="1218">
        <v>596</v>
      </c>
      <c r="F380" s="1215">
        <f>ROUNDUP(E380/$C$364*100,2)</f>
        <v>0.09</v>
      </c>
    </row>
    <row r="381" spans="1:6" ht="24.95" customHeight="1">
      <c r="A381" s="1242"/>
      <c r="B381" s="1245"/>
      <c r="C381" s="1233"/>
      <c r="D381" s="132" t="s">
        <v>807</v>
      </c>
      <c r="E381" s="1219"/>
      <c r="F381" s="1216" t="e">
        <f>D381/C381*100</f>
        <v>#VALUE!</v>
      </c>
    </row>
    <row r="382" spans="1:6" ht="24.95" customHeight="1">
      <c r="A382" s="1242"/>
      <c r="B382" s="1245"/>
      <c r="C382" s="1233"/>
      <c r="D382" s="589" t="s">
        <v>1083</v>
      </c>
      <c r="E382" s="1219">
        <v>290</v>
      </c>
      <c r="F382" s="1215">
        <f>ROUNDUP(E382/$C$364*100,2)</f>
        <v>0.05</v>
      </c>
    </row>
    <row r="383" spans="1:6" ht="24.95" customHeight="1">
      <c r="A383" s="1242"/>
      <c r="B383" s="1245"/>
      <c r="C383" s="1233"/>
      <c r="D383" s="132" t="s">
        <v>535</v>
      </c>
      <c r="E383" s="1219"/>
      <c r="F383" s="1216" t="e">
        <f>D383/C383*100</f>
        <v>#VALUE!</v>
      </c>
    </row>
    <row r="384" spans="1:6" ht="24.95" customHeight="1">
      <c r="A384" s="1242"/>
      <c r="B384" s="1245"/>
      <c r="C384" s="1233"/>
      <c r="D384" s="587" t="s">
        <v>536</v>
      </c>
      <c r="E384" s="1219">
        <v>11</v>
      </c>
      <c r="F384" s="1215">
        <f>ROUNDUP(E384/$C$364*100,2)</f>
        <v>0.01</v>
      </c>
    </row>
    <row r="385" spans="1:6" ht="24.95" customHeight="1">
      <c r="A385" s="1242"/>
      <c r="B385" s="1245"/>
      <c r="C385" s="1233"/>
      <c r="D385" s="585" t="s">
        <v>1013</v>
      </c>
      <c r="E385" s="1219"/>
      <c r="F385" s="1216" t="e">
        <f>D385/C385*100</f>
        <v>#VALUE!</v>
      </c>
    </row>
    <row r="386" spans="1:6" ht="24.95" customHeight="1">
      <c r="A386" s="1242"/>
      <c r="B386" s="1245"/>
      <c r="C386" s="1233"/>
      <c r="D386" s="137" t="s">
        <v>702</v>
      </c>
      <c r="E386" s="1218">
        <v>8</v>
      </c>
      <c r="F386" s="1215">
        <f>ROUNDUP(E386/$C$364*100,2)</f>
        <v>0.01</v>
      </c>
    </row>
    <row r="387" spans="1:6" ht="24.95" customHeight="1">
      <c r="A387" s="1242"/>
      <c r="B387" s="1245"/>
      <c r="C387" s="1233"/>
      <c r="D387" s="138" t="s">
        <v>864</v>
      </c>
      <c r="E387" s="1219"/>
      <c r="F387" s="1216" t="e">
        <f>D387/C387*100</f>
        <v>#VALUE!</v>
      </c>
    </row>
    <row r="388" spans="1:6" ht="24.95" customHeight="1">
      <c r="A388" s="1242"/>
      <c r="B388" s="1245"/>
      <c r="C388" s="1279"/>
      <c r="D388" s="587" t="s">
        <v>703</v>
      </c>
      <c r="E388" s="1262">
        <v>12</v>
      </c>
      <c r="F388" s="1215">
        <f>ROUNDUP(E388/$C$364*100,2)</f>
        <v>0.01</v>
      </c>
    </row>
    <row r="389" spans="1:6" ht="24.95" customHeight="1">
      <c r="A389" s="1242"/>
      <c r="B389" s="1245"/>
      <c r="C389" s="1279"/>
      <c r="D389" s="585" t="s">
        <v>704</v>
      </c>
      <c r="E389" s="1262"/>
      <c r="F389" s="1216" t="e">
        <f>D389/C389*100</f>
        <v>#VALUE!</v>
      </c>
    </row>
    <row r="390" spans="1:6">
      <c r="A390" s="1242"/>
      <c r="B390" s="1245"/>
      <c r="C390" s="1233"/>
      <c r="D390" s="137" t="s">
        <v>1084</v>
      </c>
      <c r="E390" s="1220">
        <v>864</v>
      </c>
      <c r="F390" s="1215">
        <f>ROUNDUP(E390/$C$364*100,2)</f>
        <v>0.13</v>
      </c>
    </row>
    <row r="391" spans="1:6" ht="24.95" customHeight="1">
      <c r="A391" s="1242"/>
      <c r="B391" s="1245"/>
      <c r="C391" s="1233"/>
      <c r="D391" s="132" t="s">
        <v>1085</v>
      </c>
      <c r="E391" s="1218"/>
      <c r="F391" s="1216" t="e">
        <f>D391/C391*100</f>
        <v>#VALUE!</v>
      </c>
    </row>
    <row r="392" spans="1:6">
      <c r="A392" s="1242"/>
      <c r="B392" s="1245"/>
      <c r="C392" s="1233"/>
      <c r="D392" s="703" t="s">
        <v>865</v>
      </c>
      <c r="E392" s="1220">
        <v>64</v>
      </c>
      <c r="F392" s="1215">
        <f>ROUNDUP(E392/$C$364*100,2)</f>
        <v>0.01</v>
      </c>
    </row>
    <row r="393" spans="1:6" ht="24.95" customHeight="1">
      <c r="A393" s="1242"/>
      <c r="B393" s="1245"/>
      <c r="C393" s="1233"/>
      <c r="D393" s="585" t="s">
        <v>866</v>
      </c>
      <c r="E393" s="1218"/>
      <c r="F393" s="1216" t="e">
        <f>D393/C393*100</f>
        <v>#VALUE!</v>
      </c>
    </row>
    <row r="394" spans="1:6" ht="24.95" customHeight="1">
      <c r="A394" s="1242"/>
      <c r="B394" s="1245"/>
      <c r="C394" s="1233"/>
      <c r="D394" s="139" t="s">
        <v>867</v>
      </c>
      <c r="E394" s="1220">
        <v>85</v>
      </c>
      <c r="F394" s="1215">
        <f>ROUNDUP(E394/$C$364*100,2)</f>
        <v>0.02</v>
      </c>
    </row>
    <row r="395" spans="1:6">
      <c r="A395" s="1242"/>
      <c r="B395" s="1245"/>
      <c r="C395" s="1233"/>
      <c r="D395" s="132" t="s">
        <v>1086</v>
      </c>
      <c r="E395" s="1218"/>
      <c r="F395" s="1216" t="e">
        <f>D395/C395*100</f>
        <v>#VALUE!</v>
      </c>
    </row>
    <row r="396" spans="1:6" ht="24.95" customHeight="1">
      <c r="A396" s="1242"/>
      <c r="B396" s="1245"/>
      <c r="C396" s="1233"/>
      <c r="D396" s="589" t="s">
        <v>1087</v>
      </c>
      <c r="E396" s="1220">
        <v>50</v>
      </c>
      <c r="F396" s="1215">
        <f>ROUNDUP(E396/$C$364*100,2)</f>
        <v>0.01</v>
      </c>
    </row>
    <row r="397" spans="1:6" ht="24.95" customHeight="1">
      <c r="A397" s="1242"/>
      <c r="B397" s="1245"/>
      <c r="C397" s="1233"/>
      <c r="D397" s="679" t="s">
        <v>921</v>
      </c>
      <c r="E397" s="1218"/>
      <c r="F397" s="1216" t="e">
        <f>D397/C397*100</f>
        <v>#VALUE!</v>
      </c>
    </row>
    <row r="398" spans="1:6">
      <c r="A398" s="1242"/>
      <c r="B398" s="1245"/>
      <c r="C398" s="1233"/>
      <c r="D398" s="139" t="s">
        <v>922</v>
      </c>
      <c r="E398" s="1219">
        <v>350</v>
      </c>
      <c r="F398" s="1254">
        <f>ROUNDUP(E398/$C$364*100,2)</f>
        <v>0.05</v>
      </c>
    </row>
    <row r="399" spans="1:6" ht="24.95" customHeight="1" thickBot="1">
      <c r="A399" s="1250"/>
      <c r="B399" s="1251"/>
      <c r="C399" s="1234"/>
      <c r="D399" s="140" t="s">
        <v>923</v>
      </c>
      <c r="E399" s="1221"/>
      <c r="F399" s="1255" t="e">
        <f>D399/C399*100</f>
        <v>#VALUE!</v>
      </c>
    </row>
    <row r="400" spans="1:6" ht="2.25" customHeight="1">
      <c r="A400" s="858"/>
      <c r="B400" s="859"/>
      <c r="C400" s="860"/>
      <c r="D400" s="861"/>
      <c r="E400" s="862"/>
      <c r="F400" s="863"/>
    </row>
    <row r="401" spans="1:6" ht="49.5" customHeight="1">
      <c r="A401" s="915" t="s">
        <v>544</v>
      </c>
      <c r="B401" s="791"/>
      <c r="C401" s="792"/>
      <c r="D401" s="910"/>
      <c r="E401" s="1209" t="s">
        <v>58</v>
      </c>
      <c r="F401" s="1209"/>
    </row>
    <row r="402" spans="1:6" ht="62.25" customHeight="1" thickBot="1">
      <c r="A402" s="1210" t="s">
        <v>1206</v>
      </c>
      <c r="B402" s="1210"/>
      <c r="C402" s="1210"/>
      <c r="D402" s="1210"/>
      <c r="E402" s="1210"/>
      <c r="F402" s="1210"/>
    </row>
    <row r="403" spans="1:6" ht="44.25" customHeight="1">
      <c r="A403" s="1211" t="s">
        <v>1039</v>
      </c>
      <c r="B403" s="1205" t="s">
        <v>14</v>
      </c>
      <c r="C403" s="1203" t="s">
        <v>1040</v>
      </c>
      <c r="D403" s="1205" t="s">
        <v>331</v>
      </c>
      <c r="E403" s="1207" t="s">
        <v>1041</v>
      </c>
      <c r="F403" s="1208"/>
    </row>
    <row r="404" spans="1:6" ht="47.25" customHeight="1" thickBot="1">
      <c r="A404" s="1212"/>
      <c r="B404" s="1206"/>
      <c r="C404" s="1204"/>
      <c r="D404" s="1206"/>
      <c r="E404" s="871" t="s">
        <v>1042</v>
      </c>
      <c r="F404" s="872" t="s">
        <v>91</v>
      </c>
    </row>
    <row r="405" spans="1:6" ht="21.95" customHeight="1">
      <c r="A405" s="1248">
        <v>18</v>
      </c>
      <c r="B405" s="1269" t="s">
        <v>348</v>
      </c>
      <c r="C405" s="1233">
        <v>1089231</v>
      </c>
      <c r="D405" s="137" t="s">
        <v>248</v>
      </c>
      <c r="E405" s="1218">
        <v>45440</v>
      </c>
      <c r="F405" s="1215">
        <f>ROUNDUP(E405/$C$405*100,2)</f>
        <v>4.18</v>
      </c>
    </row>
    <row r="406" spans="1:6" ht="21.95" customHeight="1">
      <c r="A406" s="1242"/>
      <c r="B406" s="1270"/>
      <c r="C406" s="1233"/>
      <c r="D406" s="132" t="s">
        <v>1014</v>
      </c>
      <c r="E406" s="1219"/>
      <c r="F406" s="1216" t="e">
        <f>D406/C406*100</f>
        <v>#VALUE!</v>
      </c>
    </row>
    <row r="407" spans="1:6" ht="21.95" customHeight="1">
      <c r="A407" s="1242"/>
      <c r="B407" s="1270"/>
      <c r="C407" s="1233"/>
      <c r="D407" s="137" t="s">
        <v>249</v>
      </c>
      <c r="E407" s="1219">
        <v>4445</v>
      </c>
      <c r="F407" s="1215">
        <f>ROUNDUP(E407/$C$405*100,2)</f>
        <v>0.41000000000000003</v>
      </c>
    </row>
    <row r="408" spans="1:6" ht="21.95" customHeight="1">
      <c r="A408" s="1242"/>
      <c r="B408" s="1270"/>
      <c r="C408" s="1233"/>
      <c r="D408" s="138" t="s">
        <v>870</v>
      </c>
      <c r="E408" s="1219"/>
      <c r="F408" s="1216" t="e">
        <f>D408/C408*100</f>
        <v>#VALUE!</v>
      </c>
    </row>
    <row r="409" spans="1:6" ht="24" customHeight="1">
      <c r="A409" s="1242"/>
      <c r="B409" s="1270"/>
      <c r="C409" s="1233"/>
      <c r="D409" s="139" t="s">
        <v>250</v>
      </c>
      <c r="E409" s="1219">
        <v>1850</v>
      </c>
      <c r="F409" s="1215">
        <f>ROUNDUP(E409/$C$405*100,2)</f>
        <v>0.17</v>
      </c>
    </row>
    <row r="410" spans="1:6" ht="21.95" customHeight="1">
      <c r="A410" s="1242"/>
      <c r="B410" s="1270"/>
      <c r="C410" s="1233"/>
      <c r="D410" s="132" t="s">
        <v>1004</v>
      </c>
      <c r="E410" s="1219"/>
      <c r="F410" s="1216" t="e">
        <f>D410/C410*100</f>
        <v>#VALUE!</v>
      </c>
    </row>
    <row r="411" spans="1:6" ht="21.95" customHeight="1">
      <c r="A411" s="1242"/>
      <c r="B411" s="1270"/>
      <c r="C411" s="1233"/>
      <c r="D411" s="139" t="s">
        <v>277</v>
      </c>
      <c r="E411" s="1220">
        <v>17</v>
      </c>
      <c r="F411" s="1215">
        <f>ROUNDUP(E411/$C$405*100,2)</f>
        <v>0.01</v>
      </c>
    </row>
    <row r="412" spans="1:6" ht="21.95" customHeight="1">
      <c r="A412" s="1242"/>
      <c r="B412" s="1270"/>
      <c r="C412" s="1233"/>
      <c r="D412" s="132" t="s">
        <v>278</v>
      </c>
      <c r="E412" s="1218"/>
      <c r="F412" s="1216" t="e">
        <f>D412/C412*100</f>
        <v>#VALUE!</v>
      </c>
    </row>
    <row r="413" spans="1:6" ht="21.95" customHeight="1">
      <c r="A413" s="1242"/>
      <c r="B413" s="1270"/>
      <c r="C413" s="1233"/>
      <c r="D413" s="139" t="s">
        <v>1088</v>
      </c>
      <c r="E413" s="1219">
        <v>1297</v>
      </c>
      <c r="F413" s="1215">
        <f>ROUNDUP(E413/$C$405*100,2)</f>
        <v>0.12</v>
      </c>
    </row>
    <row r="414" spans="1:6" ht="21.95" customHeight="1">
      <c r="A414" s="1242"/>
      <c r="B414" s="1270"/>
      <c r="C414" s="1233"/>
      <c r="D414" s="132" t="s">
        <v>251</v>
      </c>
      <c r="E414" s="1219"/>
      <c r="F414" s="1216" t="e">
        <f>D414/C414*100</f>
        <v>#VALUE!</v>
      </c>
    </row>
    <row r="415" spans="1:6" ht="21.95" customHeight="1">
      <c r="A415" s="1242"/>
      <c r="B415" s="1270"/>
      <c r="C415" s="1233"/>
      <c r="D415" s="137" t="s">
        <v>400</v>
      </c>
      <c r="E415" s="1219">
        <v>40</v>
      </c>
      <c r="F415" s="1215">
        <f>ROUNDUP(E415/$C$405*100,2)</f>
        <v>0.01</v>
      </c>
    </row>
    <row r="416" spans="1:6" ht="21.95" customHeight="1">
      <c r="A416" s="1242"/>
      <c r="B416" s="1270"/>
      <c r="C416" s="1233"/>
      <c r="D416" s="132" t="s">
        <v>401</v>
      </c>
      <c r="E416" s="1219"/>
      <c r="F416" s="1216" t="e">
        <f>D416/C416*100</f>
        <v>#VALUE!</v>
      </c>
    </row>
    <row r="417" spans="1:6" ht="21.95" customHeight="1">
      <c r="A417" s="1242"/>
      <c r="B417" s="1270"/>
      <c r="C417" s="1233"/>
      <c r="D417" s="139" t="s">
        <v>808</v>
      </c>
      <c r="E417" s="1219">
        <v>8</v>
      </c>
      <c r="F417" s="1215">
        <f>ROUNDUP(E417/$C$405*100,2)</f>
        <v>0.01</v>
      </c>
    </row>
    <row r="418" spans="1:6" ht="21.95" customHeight="1">
      <c r="A418" s="1242"/>
      <c r="B418" s="1270"/>
      <c r="C418" s="1233"/>
      <c r="D418" s="132" t="s">
        <v>433</v>
      </c>
      <c r="E418" s="1219"/>
      <c r="F418" s="1216" t="e">
        <f>D418/C418*100</f>
        <v>#VALUE!</v>
      </c>
    </row>
    <row r="419" spans="1:6" ht="21.95" customHeight="1">
      <c r="A419" s="1242"/>
      <c r="B419" s="1270"/>
      <c r="C419" s="1233"/>
      <c r="D419" s="139" t="s">
        <v>895</v>
      </c>
      <c r="E419" s="1219">
        <v>28</v>
      </c>
      <c r="F419" s="1215">
        <f>ROUNDUP(E419/$C$405*100,2)</f>
        <v>0.01</v>
      </c>
    </row>
    <row r="420" spans="1:6" ht="21.95" customHeight="1">
      <c r="A420" s="1242"/>
      <c r="B420" s="1270"/>
      <c r="C420" s="1233"/>
      <c r="D420" s="132" t="s">
        <v>563</v>
      </c>
      <c r="E420" s="1219"/>
      <c r="F420" s="1216" t="e">
        <f>D420/C420*100</f>
        <v>#VALUE!</v>
      </c>
    </row>
    <row r="421" spans="1:6" ht="21.95" customHeight="1">
      <c r="A421" s="1242"/>
      <c r="B421" s="1270"/>
      <c r="C421" s="1233"/>
      <c r="D421" s="137" t="s">
        <v>871</v>
      </c>
      <c r="E421" s="1219">
        <v>18</v>
      </c>
      <c r="F421" s="1215">
        <f>ROUNDUP(E421/$C$405*100,2)</f>
        <v>0.01</v>
      </c>
    </row>
    <row r="422" spans="1:6" ht="21.95" customHeight="1">
      <c r="A422" s="1242"/>
      <c r="B422" s="1270"/>
      <c r="C422" s="1233"/>
      <c r="D422" s="132" t="s">
        <v>537</v>
      </c>
      <c r="E422" s="1219"/>
      <c r="F422" s="1216" t="e">
        <f>D422/C422*100</f>
        <v>#VALUE!</v>
      </c>
    </row>
    <row r="423" spans="1:6" ht="21.95" customHeight="1">
      <c r="A423" s="1242"/>
      <c r="B423" s="1270"/>
      <c r="C423" s="1233"/>
      <c r="D423" s="137" t="s">
        <v>538</v>
      </c>
      <c r="E423" s="1219">
        <v>14</v>
      </c>
      <c r="F423" s="1215">
        <f>ROUNDUP(E423/$C$405*100,2)</f>
        <v>0.01</v>
      </c>
    </row>
    <row r="424" spans="1:6" s="545" customFormat="1" ht="21.95" customHeight="1">
      <c r="A424" s="1242"/>
      <c r="B424" s="1270"/>
      <c r="C424" s="1233"/>
      <c r="D424" s="679" t="s">
        <v>872</v>
      </c>
      <c r="E424" s="1219"/>
      <c r="F424" s="1216" t="e">
        <f>D424/C424*100</f>
        <v>#VALUE!</v>
      </c>
    </row>
    <row r="425" spans="1:6" s="545" customFormat="1" ht="21.95" customHeight="1">
      <c r="A425" s="1242"/>
      <c r="B425" s="1270"/>
      <c r="C425" s="1233"/>
      <c r="D425" s="139" t="s">
        <v>551</v>
      </c>
      <c r="E425" s="1264">
        <v>178</v>
      </c>
      <c r="F425" s="1215">
        <f>ROUNDUP(E425/$C$405*100,2)</f>
        <v>0.02</v>
      </c>
    </row>
    <row r="426" spans="1:6" s="545" customFormat="1" ht="21.95" customHeight="1">
      <c r="A426" s="1242"/>
      <c r="B426" s="1270"/>
      <c r="C426" s="1233"/>
      <c r="D426" s="585" t="s">
        <v>552</v>
      </c>
      <c r="E426" s="1264"/>
      <c r="F426" s="1216" t="e">
        <f>D426/C426*100</f>
        <v>#VALUE!</v>
      </c>
    </row>
    <row r="427" spans="1:6" ht="21.95" customHeight="1">
      <c r="A427" s="1242"/>
      <c r="B427" s="1270"/>
      <c r="C427" s="1233"/>
      <c r="D427" s="137" t="s">
        <v>564</v>
      </c>
      <c r="E427" s="1219">
        <v>24</v>
      </c>
      <c r="F427" s="1215">
        <f>ROUNDUP(E427/$C$405*100,2)</f>
        <v>0.01</v>
      </c>
    </row>
    <row r="428" spans="1:6" ht="21.95" customHeight="1">
      <c r="A428" s="1242"/>
      <c r="B428" s="1270"/>
      <c r="C428" s="1233"/>
      <c r="D428" s="132" t="s">
        <v>1089</v>
      </c>
      <c r="E428" s="1219"/>
      <c r="F428" s="1216" t="e">
        <f>D428/C428*100</f>
        <v>#VALUE!</v>
      </c>
    </row>
    <row r="429" spans="1:6" ht="24.75" customHeight="1">
      <c r="A429" s="1242"/>
      <c r="B429" s="1270"/>
      <c r="C429" s="1233"/>
      <c r="D429" s="139" t="s">
        <v>565</v>
      </c>
      <c r="E429" s="1219">
        <v>58</v>
      </c>
      <c r="F429" s="1215">
        <f>ROUNDUP(E429/$C$405*100,2)</f>
        <v>0.01</v>
      </c>
    </row>
    <row r="430" spans="1:6" ht="21.95" customHeight="1">
      <c r="A430" s="1242"/>
      <c r="B430" s="1270"/>
      <c r="C430" s="1233"/>
      <c r="D430" s="585" t="s">
        <v>809</v>
      </c>
      <c r="E430" s="1219"/>
      <c r="F430" s="1216" t="e">
        <f>D430/C430*100</f>
        <v>#VALUE!</v>
      </c>
    </row>
    <row r="431" spans="1:6" ht="21.95" customHeight="1">
      <c r="A431" s="1242"/>
      <c r="B431" s="1270"/>
      <c r="C431" s="1233"/>
      <c r="D431" s="587" t="s">
        <v>810</v>
      </c>
      <c r="E431" s="1219">
        <v>17</v>
      </c>
      <c r="F431" s="1215">
        <f>ROUNDUP(E431/$C$405*100,2)</f>
        <v>0.01</v>
      </c>
    </row>
    <row r="432" spans="1:6" ht="21.95" customHeight="1">
      <c r="A432" s="1242"/>
      <c r="B432" s="1270"/>
      <c r="C432" s="1233"/>
      <c r="D432" s="585" t="s">
        <v>1209</v>
      </c>
      <c r="E432" s="1219"/>
      <c r="F432" s="1216" t="e">
        <f>D432/C432*100</f>
        <v>#VALUE!</v>
      </c>
    </row>
    <row r="433" spans="1:6" ht="21.95" customHeight="1">
      <c r="A433" s="1242"/>
      <c r="B433" s="1270"/>
      <c r="C433" s="1233"/>
      <c r="D433" s="137" t="s">
        <v>682</v>
      </c>
      <c r="E433" s="1219">
        <v>30</v>
      </c>
      <c r="F433" s="1215">
        <f>ROUNDUP(E433/$C$405*100,2)</f>
        <v>0.01</v>
      </c>
    </row>
    <row r="434" spans="1:6" ht="21.95" customHeight="1">
      <c r="A434" s="1242"/>
      <c r="B434" s="1270"/>
      <c r="C434" s="1233"/>
      <c r="D434" s="132" t="s">
        <v>681</v>
      </c>
      <c r="E434" s="1219"/>
      <c r="F434" s="1216" t="e">
        <f>D434/C434*100</f>
        <v>#VALUE!</v>
      </c>
    </row>
    <row r="435" spans="1:6" ht="21.95" customHeight="1">
      <c r="A435" s="1242"/>
      <c r="B435" s="1270"/>
      <c r="C435" s="1233"/>
      <c r="D435" s="139" t="s">
        <v>811</v>
      </c>
      <c r="E435" s="1220">
        <v>5</v>
      </c>
      <c r="F435" s="1254">
        <f>ROUNDUP(E435/$C$405*100,2)</f>
        <v>0.01</v>
      </c>
    </row>
    <row r="436" spans="1:6" ht="21.95" customHeight="1">
      <c r="A436" s="1242"/>
      <c r="B436" s="1270"/>
      <c r="C436" s="1233"/>
      <c r="D436" s="132" t="s">
        <v>812</v>
      </c>
      <c r="E436" s="1218"/>
      <c r="F436" s="1216" t="e">
        <f>D436/C436*100</f>
        <v>#VALUE!</v>
      </c>
    </row>
    <row r="437" spans="1:6" ht="21.95" customHeight="1">
      <c r="A437" s="1242"/>
      <c r="B437" s="1270"/>
      <c r="C437" s="1233"/>
      <c r="D437" s="137" t="s">
        <v>813</v>
      </c>
      <c r="E437" s="1219">
        <v>80</v>
      </c>
      <c r="F437" s="1215">
        <f>ROUNDUP(E437/$C$405*100,2)</f>
        <v>0.01</v>
      </c>
    </row>
    <row r="438" spans="1:6" ht="21.95" customHeight="1">
      <c r="A438" s="1242"/>
      <c r="B438" s="1270"/>
      <c r="C438" s="1233"/>
      <c r="D438" s="138" t="s">
        <v>814</v>
      </c>
      <c r="E438" s="1219"/>
      <c r="F438" s="1216" t="e">
        <f>D438/C438*100</f>
        <v>#VALUE!</v>
      </c>
    </row>
    <row r="439" spans="1:6" ht="21.95" customHeight="1">
      <c r="A439" s="1242"/>
      <c r="B439" s="1270"/>
      <c r="C439" s="1233"/>
      <c r="D439" s="139" t="s">
        <v>924</v>
      </c>
      <c r="E439" s="1264">
        <v>21</v>
      </c>
      <c r="F439" s="1254">
        <f>ROUNDUP(E439/$C$405*100,2)</f>
        <v>0.01</v>
      </c>
    </row>
    <row r="440" spans="1:6" ht="21.95" customHeight="1" thickBot="1">
      <c r="A440" s="1250"/>
      <c r="B440" s="1274"/>
      <c r="C440" s="1234"/>
      <c r="D440" s="140" t="s">
        <v>925</v>
      </c>
      <c r="E440" s="1280"/>
      <c r="F440" s="1255" t="e">
        <f>D440/C440*100</f>
        <v>#VALUE!</v>
      </c>
    </row>
    <row r="441" spans="1:6" ht="21.95" customHeight="1">
      <c r="A441" s="858"/>
      <c r="B441" s="859"/>
      <c r="C441" s="860"/>
      <c r="D441" s="973"/>
      <c r="E441" s="868"/>
      <c r="F441" s="863"/>
    </row>
    <row r="442" spans="1:6" ht="21.95" customHeight="1">
      <c r="A442" s="858"/>
      <c r="B442" s="859"/>
      <c r="C442" s="860"/>
      <c r="D442" s="973"/>
      <c r="E442" s="868"/>
      <c r="F442" s="863"/>
    </row>
    <row r="443" spans="1:6" ht="47.25" customHeight="1">
      <c r="A443" s="915" t="s">
        <v>544</v>
      </c>
      <c r="B443" s="791"/>
      <c r="C443" s="792"/>
      <c r="D443" s="910"/>
      <c r="E443" s="1209" t="s">
        <v>58</v>
      </c>
      <c r="F443" s="1209"/>
    </row>
    <row r="444" spans="1:6" ht="65.25" customHeight="1" thickBot="1">
      <c r="A444" s="1210" t="s">
        <v>1206</v>
      </c>
      <c r="B444" s="1210"/>
      <c r="C444" s="1210"/>
      <c r="D444" s="1210"/>
      <c r="E444" s="1210"/>
      <c r="F444" s="1210"/>
    </row>
    <row r="445" spans="1:6" ht="63.75" customHeight="1">
      <c r="A445" s="1211" t="s">
        <v>1039</v>
      </c>
      <c r="B445" s="1205" t="s">
        <v>14</v>
      </c>
      <c r="C445" s="1203" t="s">
        <v>1040</v>
      </c>
      <c r="D445" s="1205" t="s">
        <v>331</v>
      </c>
      <c r="E445" s="1207" t="s">
        <v>1041</v>
      </c>
      <c r="F445" s="1208"/>
    </row>
    <row r="446" spans="1:6" ht="49.5" customHeight="1" thickBot="1">
      <c r="A446" s="1212"/>
      <c r="B446" s="1206"/>
      <c r="C446" s="1204"/>
      <c r="D446" s="1206"/>
      <c r="E446" s="871" t="s">
        <v>1042</v>
      </c>
      <c r="F446" s="872" t="s">
        <v>91</v>
      </c>
    </row>
    <row r="447" spans="1:6" ht="21.95" customHeight="1">
      <c r="A447" s="1241">
        <v>19</v>
      </c>
      <c r="B447" s="1244" t="s">
        <v>349</v>
      </c>
      <c r="C447" s="1232">
        <v>239332</v>
      </c>
      <c r="D447" s="131" t="s">
        <v>252</v>
      </c>
      <c r="E447" s="1252">
        <v>27134</v>
      </c>
      <c r="F447" s="1239">
        <f>ROUNDUP(E447/$C$447*100,2)</f>
        <v>11.34</v>
      </c>
    </row>
    <row r="448" spans="1:6">
      <c r="A448" s="1242"/>
      <c r="B448" s="1245"/>
      <c r="C448" s="1233"/>
      <c r="D448" s="138" t="s">
        <v>1090</v>
      </c>
      <c r="E448" s="1219"/>
      <c r="F448" s="1217" t="e">
        <f>D448/C448*100</f>
        <v>#VALUE!</v>
      </c>
    </row>
    <row r="449" spans="1:6" ht="21.95" customHeight="1">
      <c r="A449" s="1242"/>
      <c r="B449" s="1245"/>
      <c r="C449" s="1233"/>
      <c r="D449" s="139" t="s">
        <v>253</v>
      </c>
      <c r="E449" s="1219">
        <v>350</v>
      </c>
      <c r="F449" s="1216">
        <f>ROUNDUP(E449/$C$447*100,2)</f>
        <v>0.15000000000000002</v>
      </c>
    </row>
    <row r="450" spans="1:6">
      <c r="A450" s="1242"/>
      <c r="B450" s="1245"/>
      <c r="C450" s="1233"/>
      <c r="D450" s="132" t="s">
        <v>874</v>
      </c>
      <c r="E450" s="1219"/>
      <c r="F450" s="1217" t="e">
        <f>D450/C450*100</f>
        <v>#VALUE!</v>
      </c>
    </row>
    <row r="451" spans="1:6" ht="21.95" customHeight="1">
      <c r="A451" s="1242"/>
      <c r="B451" s="1245"/>
      <c r="C451" s="1233"/>
      <c r="D451" s="137" t="s">
        <v>254</v>
      </c>
      <c r="E451" s="1219">
        <v>21872</v>
      </c>
      <c r="F451" s="1216">
        <f>ROUNDUP(E451/$C$447*100,2)</f>
        <v>9.14</v>
      </c>
    </row>
    <row r="452" spans="1:6" ht="21.95" customHeight="1">
      <c r="A452" s="1242"/>
      <c r="B452" s="1245"/>
      <c r="C452" s="1233"/>
      <c r="D452" s="138" t="s">
        <v>320</v>
      </c>
      <c r="E452" s="1219"/>
      <c r="F452" s="1217" t="e">
        <f t="shared" ref="F452" si="161">D452/C452*100</f>
        <v>#VALUE!</v>
      </c>
    </row>
    <row r="453" spans="1:6" ht="21.95" customHeight="1">
      <c r="A453" s="1242"/>
      <c r="B453" s="1245"/>
      <c r="C453" s="1233"/>
      <c r="D453" s="127" t="s">
        <v>279</v>
      </c>
      <c r="E453" s="1219">
        <v>1325</v>
      </c>
      <c r="F453" s="1216">
        <f>ROUNDUP(E453/$C$447*100,2)</f>
        <v>0.56000000000000005</v>
      </c>
    </row>
    <row r="454" spans="1:6" ht="21.95" customHeight="1">
      <c r="A454" s="1242"/>
      <c r="B454" s="1245"/>
      <c r="C454" s="1233"/>
      <c r="D454" s="126" t="s">
        <v>280</v>
      </c>
      <c r="E454" s="1220"/>
      <c r="F454" s="1217" t="e">
        <f t="shared" ref="F454" si="162">D454/C454*100</f>
        <v>#VALUE!</v>
      </c>
    </row>
    <row r="455" spans="1:6" ht="21.95" customHeight="1">
      <c r="A455" s="1242"/>
      <c r="B455" s="1245"/>
      <c r="C455" s="1233"/>
      <c r="D455" s="127" t="s">
        <v>1006</v>
      </c>
      <c r="E455" s="1219">
        <v>144</v>
      </c>
      <c r="F455" s="1216">
        <f>ROUNDUP(E455/$C$447*100,2)</f>
        <v>6.9999999999999993E-2</v>
      </c>
    </row>
    <row r="456" spans="1:6" ht="21.95" customHeight="1">
      <c r="A456" s="1242"/>
      <c r="B456" s="1245"/>
      <c r="C456" s="1233"/>
      <c r="D456" s="126" t="s">
        <v>553</v>
      </c>
      <c r="E456" s="1220"/>
      <c r="F456" s="1217" t="e">
        <f t="shared" ref="F456" si="163">D456/C456*100</f>
        <v>#VALUE!</v>
      </c>
    </row>
    <row r="457" spans="1:6" ht="21.95" customHeight="1">
      <c r="A457" s="1242"/>
      <c r="B457" s="1245"/>
      <c r="C457" s="1233"/>
      <c r="D457" s="125" t="s">
        <v>402</v>
      </c>
      <c r="E457" s="1220">
        <v>39</v>
      </c>
      <c r="F457" s="1216">
        <f>ROUNDUP(E457/$C$447*100,2)</f>
        <v>0.02</v>
      </c>
    </row>
    <row r="458" spans="1:6" ht="21.95" customHeight="1">
      <c r="A458" s="1242"/>
      <c r="B458" s="1245"/>
      <c r="C458" s="1233"/>
      <c r="D458" s="128" t="s">
        <v>320</v>
      </c>
      <c r="E458" s="1218"/>
      <c r="F458" s="1217" t="e">
        <f t="shared" ref="F458" si="164">D458/C458*100</f>
        <v>#VALUE!</v>
      </c>
    </row>
    <row r="459" spans="1:6" ht="21.95" customHeight="1">
      <c r="A459" s="1242"/>
      <c r="B459" s="1245"/>
      <c r="C459" s="1233"/>
      <c r="D459" s="127" t="s">
        <v>434</v>
      </c>
      <c r="E459" s="1219">
        <v>23372</v>
      </c>
      <c r="F459" s="1216">
        <f>ROUNDUP(E459/$C$447*100,2)</f>
        <v>9.77</v>
      </c>
    </row>
    <row r="460" spans="1:6" ht="28.5" customHeight="1">
      <c r="A460" s="1242"/>
      <c r="B460" s="1245"/>
      <c r="C460" s="1233"/>
      <c r="D460" s="126" t="s">
        <v>435</v>
      </c>
      <c r="E460" s="1220"/>
      <c r="F460" s="1217" t="e">
        <f t="shared" ref="F460" si="165">D460/C460*100</f>
        <v>#VALUE!</v>
      </c>
    </row>
    <row r="461" spans="1:6" ht="21.95" customHeight="1">
      <c r="A461" s="1242"/>
      <c r="B461" s="1245"/>
      <c r="C461" s="1233"/>
      <c r="D461" s="125" t="s">
        <v>463</v>
      </c>
      <c r="E461" s="1220">
        <v>106</v>
      </c>
      <c r="F461" s="1216">
        <f>ROUNDUP(E461/$C$447*100,2)</f>
        <v>0.05</v>
      </c>
    </row>
    <row r="462" spans="1:6" ht="21" customHeight="1">
      <c r="A462" s="1242"/>
      <c r="B462" s="1245"/>
      <c r="C462" s="1233"/>
      <c r="D462" s="126" t="s">
        <v>464</v>
      </c>
      <c r="E462" s="1218"/>
      <c r="F462" s="1217" t="e">
        <f t="shared" ref="F462" si="166">D462/C462*100</f>
        <v>#VALUE!</v>
      </c>
    </row>
    <row r="463" spans="1:6" ht="21.95" customHeight="1">
      <c r="A463" s="1242"/>
      <c r="B463" s="1245"/>
      <c r="C463" s="1233"/>
      <c r="D463" s="125" t="s">
        <v>761</v>
      </c>
      <c r="E463" s="1220">
        <v>8</v>
      </c>
      <c r="F463" s="1216">
        <f>ROUNDUP(E463/$C$447*100,2)</f>
        <v>0.01</v>
      </c>
    </row>
    <row r="464" spans="1:6" ht="21.95" customHeight="1">
      <c r="A464" s="1242"/>
      <c r="B464" s="1245"/>
      <c r="C464" s="1233"/>
      <c r="D464" s="128" t="s">
        <v>482</v>
      </c>
      <c r="E464" s="1218"/>
      <c r="F464" s="1217" t="e">
        <f t="shared" ref="F464" si="167">D464/C464*100</f>
        <v>#VALUE!</v>
      </c>
    </row>
    <row r="465" spans="1:6" ht="21.95" customHeight="1">
      <c r="A465" s="1242"/>
      <c r="B465" s="1245"/>
      <c r="C465" s="1233"/>
      <c r="D465" s="127" t="s">
        <v>875</v>
      </c>
      <c r="E465" s="1219">
        <v>38</v>
      </c>
      <c r="F465" s="1216">
        <f>ROUNDUP(E465/$C$447*100,2)</f>
        <v>0.02</v>
      </c>
    </row>
    <row r="466" spans="1:6" ht="29.25" customHeight="1">
      <c r="A466" s="1242"/>
      <c r="B466" s="1245"/>
      <c r="C466" s="1233"/>
      <c r="D466" s="126" t="s">
        <v>483</v>
      </c>
      <c r="E466" s="1219"/>
      <c r="F466" s="1217" t="e">
        <f t="shared" ref="F466" si="168">D466/C466*100</f>
        <v>#VALUE!</v>
      </c>
    </row>
    <row r="467" spans="1:6" ht="21.95" customHeight="1">
      <c r="A467" s="1242"/>
      <c r="B467" s="1245"/>
      <c r="C467" s="1233"/>
      <c r="D467" s="125" t="s">
        <v>504</v>
      </c>
      <c r="E467" s="1220">
        <v>34</v>
      </c>
      <c r="F467" s="1216">
        <f>ROUNDUP(E467/$C$447*100,2)</f>
        <v>0.02</v>
      </c>
    </row>
    <row r="468" spans="1:6" ht="21.95" customHeight="1">
      <c r="A468" s="1242"/>
      <c r="B468" s="1245"/>
      <c r="C468" s="1233"/>
      <c r="D468" s="126" t="s">
        <v>505</v>
      </c>
      <c r="E468" s="1218"/>
      <c r="F468" s="1217" t="e">
        <f t="shared" ref="F468" si="169">D468/C468*100</f>
        <v>#VALUE!</v>
      </c>
    </row>
    <row r="469" spans="1:6" ht="21.95" customHeight="1">
      <c r="A469" s="1242"/>
      <c r="B469" s="1245"/>
      <c r="C469" s="1233"/>
      <c r="D469" s="125" t="s">
        <v>506</v>
      </c>
      <c r="E469" s="1220">
        <v>5</v>
      </c>
      <c r="F469" s="1216">
        <f>ROUNDUP(E469/$C$447*100,2)</f>
        <v>0.01</v>
      </c>
    </row>
    <row r="470" spans="1:6" ht="21.95" customHeight="1">
      <c r="A470" s="1242"/>
      <c r="B470" s="1245"/>
      <c r="C470" s="1233"/>
      <c r="D470" s="128" t="s">
        <v>1091</v>
      </c>
      <c r="E470" s="1218"/>
      <c r="F470" s="1217" t="e">
        <f t="shared" ref="F470" si="170">D470/C470*100</f>
        <v>#VALUE!</v>
      </c>
    </row>
    <row r="471" spans="1:6" ht="21.95" customHeight="1">
      <c r="A471" s="1242"/>
      <c r="B471" s="1245"/>
      <c r="C471" s="1233"/>
      <c r="D471" s="127" t="s">
        <v>540</v>
      </c>
      <c r="E471" s="1219">
        <v>12</v>
      </c>
      <c r="F471" s="1216">
        <f>ROUNDUP(E471/$C$447*100,2)</f>
        <v>0.01</v>
      </c>
    </row>
    <row r="472" spans="1:6" ht="21.95" customHeight="1">
      <c r="A472" s="1243"/>
      <c r="B472" s="1246"/>
      <c r="C472" s="1233"/>
      <c r="D472" s="126" t="s">
        <v>541</v>
      </c>
      <c r="E472" s="1220"/>
      <c r="F472" s="1217" t="e">
        <f t="shared" ref="F472" si="171">D472/C472*100</f>
        <v>#VALUE!</v>
      </c>
    </row>
    <row r="473" spans="1:6" ht="21.95" customHeight="1">
      <c r="A473" s="844"/>
      <c r="B473" s="845"/>
      <c r="C473" s="1233"/>
      <c r="D473" s="127" t="s">
        <v>554</v>
      </c>
      <c r="E473" s="1219">
        <v>4</v>
      </c>
      <c r="F473" s="1216">
        <f>ROUNDUP(E473/$C$447*100,2)</f>
        <v>0.01</v>
      </c>
    </row>
    <row r="474" spans="1:6" ht="22.5" customHeight="1">
      <c r="A474" s="844"/>
      <c r="B474" s="845"/>
      <c r="C474" s="1233"/>
      <c r="D474" s="126" t="s">
        <v>555</v>
      </c>
      <c r="E474" s="1220"/>
      <c r="F474" s="1217" t="e">
        <f t="shared" ref="F474" si="172">D474/C474*100</f>
        <v>#VALUE!</v>
      </c>
    </row>
    <row r="475" spans="1:6" ht="25.5" customHeight="1">
      <c r="A475" s="844"/>
      <c r="B475" s="845"/>
      <c r="C475" s="1233"/>
      <c r="D475" s="127" t="s">
        <v>740</v>
      </c>
      <c r="E475" s="1219">
        <v>3</v>
      </c>
      <c r="F475" s="1216">
        <f>ROUNDUP(E475/$C$447*100,2)</f>
        <v>0.01</v>
      </c>
    </row>
    <row r="476" spans="1:6" ht="20.25" customHeight="1">
      <c r="A476" s="844"/>
      <c r="B476" s="845"/>
      <c r="C476" s="1233"/>
      <c r="D476" s="126" t="s">
        <v>556</v>
      </c>
      <c r="E476" s="1220"/>
      <c r="F476" s="1217" t="e">
        <f t="shared" ref="F476" si="173">D476/C476*100</f>
        <v>#VALUE!</v>
      </c>
    </row>
    <row r="477" spans="1:6" ht="19.5" customHeight="1">
      <c r="A477" s="844"/>
      <c r="B477" s="845"/>
      <c r="C477" s="1233"/>
      <c r="D477" s="127" t="s">
        <v>876</v>
      </c>
      <c r="E477" s="1219">
        <v>3814</v>
      </c>
      <c r="F477" s="1216">
        <f>ROUNDUP(E477/$C$447*100,2)</f>
        <v>1.6</v>
      </c>
    </row>
    <row r="478" spans="1:6" ht="24.75" customHeight="1">
      <c r="A478" s="844"/>
      <c r="B478" s="845"/>
      <c r="C478" s="1233"/>
      <c r="D478" s="126" t="s">
        <v>815</v>
      </c>
      <c r="E478" s="1220"/>
      <c r="F478" s="1217" t="e">
        <f t="shared" ref="F478" si="174">D478/C478*100</f>
        <v>#VALUE!</v>
      </c>
    </row>
    <row r="479" spans="1:6" ht="23.25" customHeight="1">
      <c r="A479" s="844"/>
      <c r="B479" s="845"/>
      <c r="C479" s="1233"/>
      <c r="D479" s="127" t="s">
        <v>877</v>
      </c>
      <c r="E479" s="1219">
        <v>4</v>
      </c>
      <c r="F479" s="1216">
        <f>ROUNDUP(E479/$C$447*100,2)</f>
        <v>0.01</v>
      </c>
    </row>
    <row r="480" spans="1:6" ht="24.75" customHeight="1">
      <c r="A480" s="844"/>
      <c r="B480" s="845"/>
      <c r="C480" s="1233"/>
      <c r="D480" s="126" t="s">
        <v>878</v>
      </c>
      <c r="E480" s="1220"/>
      <c r="F480" s="1217" t="e">
        <f t="shared" ref="F480" si="175">D480/C480*100</f>
        <v>#VALUE!</v>
      </c>
    </row>
    <row r="481" spans="1:6" ht="18" customHeight="1">
      <c r="A481" s="844"/>
      <c r="B481" s="845"/>
      <c r="C481" s="1233"/>
      <c r="D481" s="125" t="s">
        <v>1092</v>
      </c>
      <c r="E481" s="1219">
        <v>192</v>
      </c>
      <c r="F481" s="1217">
        <f>ROUNDUP(E481/$C$447*100,2)</f>
        <v>0.09</v>
      </c>
    </row>
    <row r="482" spans="1:6" ht="20.25" customHeight="1" thickBot="1">
      <c r="A482" s="622"/>
      <c r="B482" s="846"/>
      <c r="C482" s="1234"/>
      <c r="D482" s="588" t="s">
        <v>1093</v>
      </c>
      <c r="E482" s="1221"/>
      <c r="F482" s="1253" t="e">
        <f t="shared" ref="F482" si="176">D482/C482*100</f>
        <v>#VALUE!</v>
      </c>
    </row>
    <row r="483" spans="1:6" ht="15">
      <c r="A483" s="858"/>
      <c r="B483" s="859"/>
      <c r="C483" s="860"/>
      <c r="D483" s="973"/>
      <c r="E483" s="868"/>
      <c r="F483" s="863"/>
    </row>
    <row r="484" spans="1:6" ht="15">
      <c r="A484" s="858"/>
      <c r="B484" s="859"/>
      <c r="C484" s="860"/>
      <c r="D484" s="973"/>
      <c r="E484" s="868"/>
      <c r="F484" s="863"/>
    </row>
    <row r="485" spans="1:6" ht="51.75" customHeight="1">
      <c r="A485" s="915" t="s">
        <v>544</v>
      </c>
      <c r="B485" s="791"/>
      <c r="C485" s="792"/>
      <c r="D485" s="910"/>
      <c r="E485" s="1209" t="s">
        <v>58</v>
      </c>
      <c r="F485" s="1209"/>
    </row>
    <row r="486" spans="1:6" ht="43.5" customHeight="1" thickBot="1">
      <c r="A486" s="1210" t="s">
        <v>1206</v>
      </c>
      <c r="B486" s="1210"/>
      <c r="C486" s="1210"/>
      <c r="D486" s="1210"/>
      <c r="E486" s="1210"/>
      <c r="F486" s="1210"/>
    </row>
    <row r="487" spans="1:6" ht="45" customHeight="1">
      <c r="A487" s="1211" t="s">
        <v>1039</v>
      </c>
      <c r="B487" s="1205" t="s">
        <v>14</v>
      </c>
      <c r="C487" s="1203" t="s">
        <v>1040</v>
      </c>
      <c r="D487" s="1205" t="s">
        <v>331</v>
      </c>
      <c r="E487" s="1207" t="s">
        <v>1041</v>
      </c>
      <c r="F487" s="1208"/>
    </row>
    <row r="488" spans="1:6" ht="48.75" customHeight="1" thickBot="1">
      <c r="A488" s="1212"/>
      <c r="B488" s="1206"/>
      <c r="C488" s="1204"/>
      <c r="D488" s="1206"/>
      <c r="E488" s="871" t="s">
        <v>1042</v>
      </c>
      <c r="F488" s="872" t="s">
        <v>91</v>
      </c>
    </row>
    <row r="489" spans="1:6">
      <c r="A489" s="1248">
        <v>20</v>
      </c>
      <c r="B489" s="1249" t="s">
        <v>350</v>
      </c>
      <c r="C489" s="1279">
        <v>942000</v>
      </c>
      <c r="D489" s="137" t="s">
        <v>255</v>
      </c>
      <c r="E489" s="1263">
        <v>131223</v>
      </c>
      <c r="F489" s="1216">
        <f>ROUNDUP(E489/$C$489*100,2)</f>
        <v>13.94</v>
      </c>
    </row>
    <row r="490" spans="1:6" ht="21.95" customHeight="1">
      <c r="A490" s="1242"/>
      <c r="B490" s="1245"/>
      <c r="C490" s="1279"/>
      <c r="D490" s="138" t="s">
        <v>256</v>
      </c>
      <c r="E490" s="1262"/>
      <c r="F490" s="1217" t="e">
        <f>D490/C490*100</f>
        <v>#VALUE!</v>
      </c>
    </row>
    <row r="491" spans="1:6">
      <c r="A491" s="1242"/>
      <c r="B491" s="1245"/>
      <c r="C491" s="1279"/>
      <c r="D491" s="127" t="s">
        <v>257</v>
      </c>
      <c r="E491" s="1262">
        <v>301456</v>
      </c>
      <c r="F491" s="1216">
        <f>ROUNDUP(E491/$C$489*100,2)</f>
        <v>32.01</v>
      </c>
    </row>
    <row r="492" spans="1:6" ht="21.95" customHeight="1">
      <c r="A492" s="1242"/>
      <c r="B492" s="1245"/>
      <c r="C492" s="1279"/>
      <c r="D492" s="391" t="s">
        <v>258</v>
      </c>
      <c r="E492" s="1262"/>
      <c r="F492" s="1217" t="e">
        <f>D492/C492*100</f>
        <v>#VALUE!</v>
      </c>
    </row>
    <row r="493" spans="1:6">
      <c r="A493" s="1242"/>
      <c r="B493" s="1245"/>
      <c r="C493" s="1233"/>
      <c r="D493" s="127" t="s">
        <v>259</v>
      </c>
      <c r="E493" s="1219">
        <v>140844</v>
      </c>
      <c r="F493" s="1216">
        <f t="shared" ref="F493" si="177">ROUNDUP(E493/$C$489*100,2)</f>
        <v>14.959999999999999</v>
      </c>
    </row>
    <row r="494" spans="1:6" ht="21.95" customHeight="1">
      <c r="A494" s="1242"/>
      <c r="B494" s="1245"/>
      <c r="C494" s="1233"/>
      <c r="D494" s="126" t="s">
        <v>260</v>
      </c>
      <c r="E494" s="1219"/>
      <c r="F494" s="1217" t="e">
        <f t="shared" ref="F494" si="178">D494/C494*100</f>
        <v>#VALUE!</v>
      </c>
    </row>
    <row r="495" spans="1:6" ht="21.95" customHeight="1">
      <c r="A495" s="1242"/>
      <c r="B495" s="1245"/>
      <c r="C495" s="1233"/>
      <c r="D495" s="127" t="s">
        <v>261</v>
      </c>
      <c r="E495" s="1219">
        <v>446</v>
      </c>
      <c r="F495" s="1216">
        <f t="shared" ref="F495" si="179">ROUNDUP(E495/$C$489*100,2)</f>
        <v>0.05</v>
      </c>
    </row>
    <row r="496" spans="1:6" ht="21.95" customHeight="1">
      <c r="A496" s="1242"/>
      <c r="B496" s="1245"/>
      <c r="C496" s="1233"/>
      <c r="D496" s="126" t="s">
        <v>879</v>
      </c>
      <c r="E496" s="1219"/>
      <c r="F496" s="1217" t="e">
        <f t="shared" ref="F496" si="180">D496/C496*100</f>
        <v>#VALUE!</v>
      </c>
    </row>
    <row r="497" spans="1:6" ht="21.95" customHeight="1">
      <c r="A497" s="1242"/>
      <c r="B497" s="1245"/>
      <c r="C497" s="1233"/>
      <c r="D497" s="584" t="s">
        <v>762</v>
      </c>
      <c r="E497" s="1219">
        <v>3</v>
      </c>
      <c r="F497" s="1216">
        <f t="shared" ref="F497" si="181">ROUNDUP(E497/$C$489*100,2)</f>
        <v>0.01</v>
      </c>
    </row>
    <row r="498" spans="1:6" ht="21.95" customHeight="1">
      <c r="A498" s="1242"/>
      <c r="B498" s="1245"/>
      <c r="C498" s="1233"/>
      <c r="D498" s="126" t="s">
        <v>763</v>
      </c>
      <c r="E498" s="1219"/>
      <c r="F498" s="1217" t="e">
        <f t="shared" ref="F498" si="182">D498/C498*100</f>
        <v>#VALUE!</v>
      </c>
    </row>
    <row r="499" spans="1:6" ht="21.95" customHeight="1">
      <c r="A499" s="1242"/>
      <c r="B499" s="1245"/>
      <c r="C499" s="1233"/>
      <c r="D499" s="127" t="s">
        <v>1094</v>
      </c>
      <c r="E499" s="1219">
        <v>23</v>
      </c>
      <c r="F499" s="1216">
        <f t="shared" ref="F499" si="183">ROUNDUP(E499/$C$489*100,2)</f>
        <v>0.01</v>
      </c>
    </row>
    <row r="500" spans="1:6">
      <c r="A500" s="1242"/>
      <c r="B500" s="1245"/>
      <c r="C500" s="1233"/>
      <c r="D500" s="128" t="s">
        <v>321</v>
      </c>
      <c r="E500" s="1220"/>
      <c r="F500" s="1217" t="e">
        <f t="shared" ref="F500" si="184">D500/C500*100</f>
        <v>#VALUE!</v>
      </c>
    </row>
    <row r="501" spans="1:6" ht="21.95" customHeight="1">
      <c r="A501" s="1242"/>
      <c r="B501" s="1245"/>
      <c r="C501" s="1233"/>
      <c r="D501" s="127" t="s">
        <v>880</v>
      </c>
      <c r="E501" s="1219">
        <v>68</v>
      </c>
      <c r="F501" s="1216">
        <f t="shared" ref="F501" si="185">ROUNDUP(E501/$C$489*100,2)</f>
        <v>0.01</v>
      </c>
    </row>
    <row r="502" spans="1:6">
      <c r="A502" s="1242"/>
      <c r="B502" s="1245"/>
      <c r="C502" s="1233"/>
      <c r="D502" s="128" t="s">
        <v>322</v>
      </c>
      <c r="E502" s="1220"/>
      <c r="F502" s="1217" t="e">
        <f t="shared" ref="F502" si="186">D502/C502*100</f>
        <v>#VALUE!</v>
      </c>
    </row>
    <row r="503" spans="1:6">
      <c r="A503" s="1242"/>
      <c r="B503" s="1245"/>
      <c r="C503" s="1233"/>
      <c r="D503" s="127" t="s">
        <v>403</v>
      </c>
      <c r="E503" s="1219">
        <v>619</v>
      </c>
      <c r="F503" s="1216">
        <f t="shared" ref="F503" si="187">ROUNDUP(E503/$C$489*100,2)</f>
        <v>6.9999999999999993E-2</v>
      </c>
    </row>
    <row r="504" spans="1:6">
      <c r="A504" s="1242"/>
      <c r="B504" s="1245"/>
      <c r="C504" s="1233"/>
      <c r="D504" s="128" t="s">
        <v>404</v>
      </c>
      <c r="E504" s="1220"/>
      <c r="F504" s="1217" t="e">
        <f t="shared" ref="F504" si="188">D504/C504*100</f>
        <v>#VALUE!</v>
      </c>
    </row>
    <row r="505" spans="1:6">
      <c r="A505" s="1242"/>
      <c r="B505" s="1245"/>
      <c r="C505" s="1233"/>
      <c r="D505" s="127" t="s">
        <v>405</v>
      </c>
      <c r="E505" s="1219">
        <v>8</v>
      </c>
      <c r="F505" s="1216">
        <f t="shared" ref="F505" si="189">ROUNDUP(E505/$C$489*100,2)</f>
        <v>0.01</v>
      </c>
    </row>
    <row r="506" spans="1:6" ht="21.95" customHeight="1">
      <c r="A506" s="1242"/>
      <c r="B506" s="1245"/>
      <c r="C506" s="1233"/>
      <c r="D506" s="128" t="s">
        <v>406</v>
      </c>
      <c r="E506" s="1220"/>
      <c r="F506" s="1217" t="e">
        <f t="shared" ref="F506" si="190">D506/C506*100</f>
        <v>#VALUE!</v>
      </c>
    </row>
    <row r="507" spans="1:6">
      <c r="A507" s="1242"/>
      <c r="B507" s="1245"/>
      <c r="C507" s="1233"/>
      <c r="D507" s="584" t="s">
        <v>436</v>
      </c>
      <c r="E507" s="1219">
        <v>26</v>
      </c>
      <c r="F507" s="1216">
        <f t="shared" ref="F507" si="191">ROUNDUP(E507/$C$489*100,2)</f>
        <v>0.01</v>
      </c>
    </row>
    <row r="508" spans="1:6" ht="21.95" customHeight="1">
      <c r="A508" s="1242"/>
      <c r="B508" s="1245"/>
      <c r="C508" s="1233"/>
      <c r="D508" s="128" t="s">
        <v>437</v>
      </c>
      <c r="E508" s="1220"/>
      <c r="F508" s="1217" t="e">
        <f t="shared" ref="F508" si="192">D508/C508*100</f>
        <v>#VALUE!</v>
      </c>
    </row>
    <row r="509" spans="1:6" ht="21.95" customHeight="1">
      <c r="A509" s="1242"/>
      <c r="B509" s="1245"/>
      <c r="C509" s="1233"/>
      <c r="D509" s="584" t="s">
        <v>882</v>
      </c>
      <c r="E509" s="1219">
        <v>69</v>
      </c>
      <c r="F509" s="1216">
        <f t="shared" ref="F509" si="193">ROUNDUP(E509/$C$489*100,2)</f>
        <v>0.01</v>
      </c>
    </row>
    <row r="510" spans="1:6">
      <c r="A510" s="1242"/>
      <c r="B510" s="1245"/>
      <c r="C510" s="1233"/>
      <c r="D510" s="391" t="s">
        <v>465</v>
      </c>
      <c r="E510" s="1220"/>
      <c r="F510" s="1217" t="e">
        <f t="shared" ref="F510" si="194">D510/C510*100</f>
        <v>#VALUE!</v>
      </c>
    </row>
    <row r="511" spans="1:6">
      <c r="A511" s="1242"/>
      <c r="B511" s="1245"/>
      <c r="C511" s="1233"/>
      <c r="D511" s="125" t="s">
        <v>507</v>
      </c>
      <c r="E511" s="1219">
        <v>8</v>
      </c>
      <c r="F511" s="1216">
        <f t="shared" ref="F511" si="195">ROUNDUP(E511/$C$489*100,2)</f>
        <v>0.01</v>
      </c>
    </row>
    <row r="512" spans="1:6" s="798" customFormat="1" ht="21.95" customHeight="1">
      <c r="A512" s="1242"/>
      <c r="B512" s="1245"/>
      <c r="C512" s="1233"/>
      <c r="D512" s="126" t="s">
        <v>508</v>
      </c>
      <c r="E512" s="1220"/>
      <c r="F512" s="1217" t="e">
        <f t="shared" ref="F512" si="196">D512/C512*100</f>
        <v>#VALUE!</v>
      </c>
    </row>
    <row r="513" spans="1:6">
      <c r="A513" s="1242"/>
      <c r="B513" s="1245"/>
      <c r="C513" s="1233"/>
      <c r="D513" s="125" t="s">
        <v>509</v>
      </c>
      <c r="E513" s="1219">
        <v>77</v>
      </c>
      <c r="F513" s="1216">
        <f t="shared" ref="F513" si="197">ROUNDUP(E513/$C$489*100,2)</f>
        <v>0.01</v>
      </c>
    </row>
    <row r="514" spans="1:6" ht="29.25" customHeight="1">
      <c r="A514" s="1242"/>
      <c r="B514" s="1245"/>
      <c r="C514" s="1233"/>
      <c r="D514" s="126" t="s">
        <v>510</v>
      </c>
      <c r="E514" s="1220"/>
      <c r="F514" s="1217" t="e">
        <f t="shared" ref="F514" si="198">D514/C514*100</f>
        <v>#VALUE!</v>
      </c>
    </row>
    <row r="515" spans="1:6">
      <c r="A515" s="1242"/>
      <c r="B515" s="1245"/>
      <c r="C515" s="1233"/>
      <c r="D515" s="584" t="s">
        <v>816</v>
      </c>
      <c r="E515" s="1219">
        <v>31</v>
      </c>
      <c r="F515" s="1216">
        <f t="shared" ref="F515" si="199">ROUNDUP(E515/$C$489*100,2)</f>
        <v>0.01</v>
      </c>
    </row>
    <row r="516" spans="1:6" ht="21.95" customHeight="1">
      <c r="A516" s="1242"/>
      <c r="B516" s="1245"/>
      <c r="C516" s="1233"/>
      <c r="D516" s="128" t="s">
        <v>542</v>
      </c>
      <c r="E516" s="1220"/>
      <c r="F516" s="1217" t="e">
        <f t="shared" ref="F516" si="200">D516/C516*100</f>
        <v>#VALUE!</v>
      </c>
    </row>
    <row r="517" spans="1:6" ht="21.95" customHeight="1">
      <c r="A517" s="1242"/>
      <c r="B517" s="1245"/>
      <c r="C517" s="1233"/>
      <c r="D517" s="584" t="s">
        <v>883</v>
      </c>
      <c r="E517" s="1219">
        <v>7</v>
      </c>
      <c r="F517" s="1216">
        <f t="shared" ref="F517" si="201">ROUNDUP(E517/$C$489*100,2)</f>
        <v>0.01</v>
      </c>
    </row>
    <row r="518" spans="1:6" ht="25.5">
      <c r="A518" s="1242"/>
      <c r="B518" s="1245"/>
      <c r="C518" s="1233"/>
      <c r="D518" s="391" t="s">
        <v>817</v>
      </c>
      <c r="E518" s="1220"/>
      <c r="F518" s="1217" t="e">
        <f t="shared" ref="F518" si="202">D518/C518*100</f>
        <v>#VALUE!</v>
      </c>
    </row>
    <row r="519" spans="1:6" s="864" customFormat="1" ht="15">
      <c r="A519" s="1242"/>
      <c r="B519" s="1245"/>
      <c r="C519" s="1233"/>
      <c r="D519" s="125" t="s">
        <v>818</v>
      </c>
      <c r="E519" s="1219">
        <v>7</v>
      </c>
      <c r="F519" s="1216">
        <f t="shared" ref="F519" si="203">ROUNDUP(E519/$C$489*100,2)</f>
        <v>0.01</v>
      </c>
    </row>
    <row r="520" spans="1:6" ht="21.95" customHeight="1">
      <c r="A520" s="1242"/>
      <c r="B520" s="1245"/>
      <c r="C520" s="1233"/>
      <c r="D520" s="126" t="s">
        <v>1095</v>
      </c>
      <c r="E520" s="1220"/>
      <c r="F520" s="1217" t="e">
        <f t="shared" ref="F520" si="204">D520/C520*100</f>
        <v>#VALUE!</v>
      </c>
    </row>
    <row r="521" spans="1:6" ht="21.95" customHeight="1">
      <c r="A521" s="1242"/>
      <c r="B521" s="1245"/>
      <c r="C521" s="1233"/>
      <c r="D521" s="125" t="s">
        <v>819</v>
      </c>
      <c r="E521" s="1219">
        <v>65</v>
      </c>
      <c r="F521" s="1216">
        <f t="shared" ref="F521" si="205">ROUNDUP(E521/$C$489*100,2)</f>
        <v>0.01</v>
      </c>
    </row>
    <row r="522" spans="1:6">
      <c r="A522" s="1242"/>
      <c r="B522" s="1245"/>
      <c r="C522" s="1233"/>
      <c r="D522" s="126" t="s">
        <v>884</v>
      </c>
      <c r="E522" s="1220"/>
      <c r="F522" s="1217" t="e">
        <f t="shared" ref="F522" si="206">D522/C522*100</f>
        <v>#VALUE!</v>
      </c>
    </row>
    <row r="523" spans="1:6">
      <c r="A523" s="1242"/>
      <c r="B523" s="1245"/>
      <c r="C523" s="1233"/>
      <c r="D523" s="127" t="s">
        <v>926</v>
      </c>
      <c r="E523" s="1219">
        <v>725</v>
      </c>
      <c r="F523" s="1216">
        <f t="shared" ref="F523" si="207">ROUNDUP(E523/$C$489*100,2)</f>
        <v>0.08</v>
      </c>
    </row>
    <row r="524" spans="1:6" ht="21.95" customHeight="1">
      <c r="A524" s="1242"/>
      <c r="B524" s="1245"/>
      <c r="C524" s="1233"/>
      <c r="D524" s="126" t="s">
        <v>885</v>
      </c>
      <c r="E524" s="1220"/>
      <c r="F524" s="1217" t="e">
        <f t="shared" ref="F524" si="208">D524/C524*100</f>
        <v>#VALUE!</v>
      </c>
    </row>
    <row r="525" spans="1:6">
      <c r="A525" s="1242"/>
      <c r="B525" s="1245"/>
      <c r="C525" s="1233"/>
      <c r="D525" s="584" t="s">
        <v>927</v>
      </c>
      <c r="E525" s="1219">
        <v>5</v>
      </c>
      <c r="F525" s="1216">
        <f t="shared" ref="F525" si="209">ROUNDUP(E525/$C$489*100,2)</f>
        <v>0.01</v>
      </c>
    </row>
    <row r="526" spans="1:6" ht="21.95" customHeight="1">
      <c r="A526" s="1242"/>
      <c r="B526" s="1245"/>
      <c r="C526" s="1233"/>
      <c r="D526" s="126" t="s">
        <v>928</v>
      </c>
      <c r="E526" s="1220"/>
      <c r="F526" s="1217" t="e">
        <f t="shared" ref="F526" si="210">D526/C526*100</f>
        <v>#VALUE!</v>
      </c>
    </row>
    <row r="527" spans="1:6">
      <c r="A527" s="1242"/>
      <c r="B527" s="1245"/>
      <c r="C527" s="1233"/>
      <c r="D527" s="594" t="s">
        <v>929</v>
      </c>
      <c r="E527" s="1219">
        <v>227</v>
      </c>
      <c r="F527" s="1216">
        <f t="shared" ref="F527" si="211">ROUNDUP(E527/$C$489*100,2)</f>
        <v>0.03</v>
      </c>
    </row>
    <row r="528" spans="1:6" ht="15" customHeight="1">
      <c r="A528" s="1242"/>
      <c r="B528" s="1245"/>
      <c r="C528" s="1233"/>
      <c r="D528" s="128" t="s">
        <v>930</v>
      </c>
      <c r="E528" s="1220"/>
      <c r="F528" s="1217" t="e">
        <f t="shared" ref="F528" si="212">D528/C528*100</f>
        <v>#VALUE!</v>
      </c>
    </row>
    <row r="529" spans="1:6">
      <c r="A529" s="1242"/>
      <c r="B529" s="1245"/>
      <c r="C529" s="1233"/>
      <c r="D529" s="584" t="s">
        <v>931</v>
      </c>
      <c r="E529" s="1219">
        <v>20</v>
      </c>
      <c r="F529" s="1216">
        <f t="shared" ref="F529" si="213">ROUNDUP(E529/$C$489*100,2)</f>
        <v>0.01</v>
      </c>
    </row>
    <row r="530" spans="1:6" ht="15" customHeight="1" thickBot="1">
      <c r="A530" s="1250"/>
      <c r="B530" s="1251"/>
      <c r="C530" s="1234"/>
      <c r="D530" s="130" t="s">
        <v>932</v>
      </c>
      <c r="E530" s="1221"/>
      <c r="F530" s="1253" t="e">
        <f t="shared" ref="F530" si="214">D530/C530*100</f>
        <v>#VALUE!</v>
      </c>
    </row>
    <row r="531" spans="1:6" ht="45" customHeight="1" thickBot="1">
      <c r="A531" s="975" t="s">
        <v>351</v>
      </c>
      <c r="B531" s="976"/>
      <c r="C531" s="981">
        <f>SUM(C5:C530)</f>
        <v>16395275</v>
      </c>
      <c r="D531" s="977"/>
      <c r="E531" s="981">
        <f>SUM(E5:E530)</f>
        <v>2495423</v>
      </c>
      <c r="F531" s="978">
        <f>(E531/C531*100)</f>
        <v>15.220379042132565</v>
      </c>
    </row>
    <row r="532" spans="1:6" ht="3" customHeight="1">
      <c r="A532" s="864"/>
      <c r="C532" s="865"/>
      <c r="E532" s="866"/>
      <c r="F532" s="854"/>
    </row>
    <row r="533" spans="1:6" ht="63" customHeight="1">
      <c r="A533" s="1278" t="s">
        <v>1096</v>
      </c>
      <c r="B533" s="1278"/>
      <c r="C533" s="1278"/>
      <c r="D533" s="1278"/>
      <c r="E533" s="1278"/>
      <c r="F533" s="1278"/>
    </row>
    <row r="534" spans="1:6" ht="82.5" customHeight="1"/>
  </sheetData>
  <mergeCells count="602">
    <mergeCell ref="E437:E438"/>
    <mergeCell ref="F437:F438"/>
    <mergeCell ref="E439:E440"/>
    <mergeCell ref="F439:F440"/>
    <mergeCell ref="A361:F361"/>
    <mergeCell ref="A362:A363"/>
    <mergeCell ref="B362:B363"/>
    <mergeCell ref="E411:E412"/>
    <mergeCell ref="F411:F412"/>
    <mergeCell ref="A447:A472"/>
    <mergeCell ref="B447:B472"/>
    <mergeCell ref="C447:C482"/>
    <mergeCell ref="A489:A530"/>
    <mergeCell ref="B489:B530"/>
    <mergeCell ref="C489:C530"/>
    <mergeCell ref="E527:E528"/>
    <mergeCell ref="F527:F528"/>
    <mergeCell ref="E529:E530"/>
    <mergeCell ref="F529:F530"/>
    <mergeCell ref="E413:E414"/>
    <mergeCell ref="F413:F414"/>
    <mergeCell ref="E415:E416"/>
    <mergeCell ref="F415:F416"/>
    <mergeCell ref="E429:E430"/>
    <mergeCell ref="E401:F401"/>
    <mergeCell ref="A533:F533"/>
    <mergeCell ref="A347:A358"/>
    <mergeCell ref="B347:B358"/>
    <mergeCell ref="C347:C358"/>
    <mergeCell ref="A364:A399"/>
    <mergeCell ref="B364:B399"/>
    <mergeCell ref="C364:C399"/>
    <mergeCell ref="A405:A440"/>
    <mergeCell ref="B405:B440"/>
    <mergeCell ref="C405:C440"/>
    <mergeCell ref="E407:E408"/>
    <mergeCell ref="F407:F408"/>
    <mergeCell ref="E409:E410"/>
    <mergeCell ref="F409:F410"/>
    <mergeCell ref="E443:F443"/>
    <mergeCell ref="E417:E418"/>
    <mergeCell ref="E433:E434"/>
    <mergeCell ref="F433:F434"/>
    <mergeCell ref="A139:A150"/>
    <mergeCell ref="B139:B150"/>
    <mergeCell ref="C139:C150"/>
    <mergeCell ref="A151:A164"/>
    <mergeCell ref="B151:B164"/>
    <mergeCell ref="C151:C164"/>
    <mergeCell ref="C179:C236"/>
    <mergeCell ref="B179:B236"/>
    <mergeCell ref="A179:A236"/>
    <mergeCell ref="C63:C98"/>
    <mergeCell ref="E63:E64"/>
    <mergeCell ref="E128:E129"/>
    <mergeCell ref="F128:F129"/>
    <mergeCell ref="E130:E131"/>
    <mergeCell ref="F130:F131"/>
    <mergeCell ref="E132:E133"/>
    <mergeCell ref="F132:F133"/>
    <mergeCell ref="A101:F101"/>
    <mergeCell ref="A102:A103"/>
    <mergeCell ref="B102:B103"/>
    <mergeCell ref="C102:C103"/>
    <mergeCell ref="D102:D103"/>
    <mergeCell ref="E102:F102"/>
    <mergeCell ref="A120:A132"/>
    <mergeCell ref="B120:B133"/>
    <mergeCell ref="C120:C133"/>
    <mergeCell ref="E100:F100"/>
    <mergeCell ref="A104:A119"/>
    <mergeCell ref="B104:B119"/>
    <mergeCell ref="C104:C119"/>
    <mergeCell ref="E104:E105"/>
    <mergeCell ref="F104:F105"/>
    <mergeCell ref="E106:E107"/>
    <mergeCell ref="F106:F107"/>
    <mergeCell ref="E108:E109"/>
    <mergeCell ref="F108:F109"/>
    <mergeCell ref="E110:E111"/>
    <mergeCell ref="F110:F111"/>
    <mergeCell ref="E112:E113"/>
    <mergeCell ref="F112:F113"/>
    <mergeCell ref="E114:E115"/>
    <mergeCell ref="F114:F115"/>
    <mergeCell ref="E116:E117"/>
    <mergeCell ref="F116:F117"/>
    <mergeCell ref="E118:E119"/>
    <mergeCell ref="F118:F119"/>
    <mergeCell ref="E75:E76"/>
    <mergeCell ref="F75:F76"/>
    <mergeCell ref="E77:E78"/>
    <mergeCell ref="F77:F78"/>
    <mergeCell ref="E79:E80"/>
    <mergeCell ref="F79:F80"/>
    <mergeCell ref="E58:F58"/>
    <mergeCell ref="F95:F96"/>
    <mergeCell ref="E97:E98"/>
    <mergeCell ref="F97:F98"/>
    <mergeCell ref="B317:B336"/>
    <mergeCell ref="C317:C346"/>
    <mergeCell ref="F55:F56"/>
    <mergeCell ref="E83:E84"/>
    <mergeCell ref="F83:F84"/>
    <mergeCell ref="E85:E86"/>
    <mergeCell ref="C33:C46"/>
    <mergeCell ref="A47:A56"/>
    <mergeCell ref="B47:B56"/>
    <mergeCell ref="C47:C56"/>
    <mergeCell ref="A60:F60"/>
    <mergeCell ref="A61:A62"/>
    <mergeCell ref="B61:B62"/>
    <mergeCell ref="C61:C62"/>
    <mergeCell ref="D61:D62"/>
    <mergeCell ref="E41:E42"/>
    <mergeCell ref="F41:F42"/>
    <mergeCell ref="E43:E44"/>
    <mergeCell ref="F43:F44"/>
    <mergeCell ref="E45:E46"/>
    <mergeCell ref="F45:F46"/>
    <mergeCell ref="F85:F86"/>
    <mergeCell ref="E61:F61"/>
    <mergeCell ref="F51:F52"/>
    <mergeCell ref="E209:E210"/>
    <mergeCell ref="E211:E212"/>
    <mergeCell ref="F211:F212"/>
    <mergeCell ref="E55:E56"/>
    <mergeCell ref="E213:E214"/>
    <mergeCell ref="F213:F214"/>
    <mergeCell ref="F343:F344"/>
    <mergeCell ref="E345:E346"/>
    <mergeCell ref="F345:F346"/>
    <mergeCell ref="A176:F176"/>
    <mergeCell ref="A177:A178"/>
    <mergeCell ref="B177:B178"/>
    <mergeCell ref="C177:C178"/>
    <mergeCell ref="D177:D178"/>
    <mergeCell ref="E177:F177"/>
    <mergeCell ref="A242:A255"/>
    <mergeCell ref="B242:B255"/>
    <mergeCell ref="C242:C255"/>
    <mergeCell ref="A274:A297"/>
    <mergeCell ref="B274:B297"/>
    <mergeCell ref="C274:C297"/>
    <mergeCell ref="A303:A312"/>
    <mergeCell ref="B303:B312"/>
    <mergeCell ref="A317:A336"/>
    <mergeCell ref="E203:E204"/>
    <mergeCell ref="F203:F204"/>
    <mergeCell ref="E205:E206"/>
    <mergeCell ref="F205:F206"/>
    <mergeCell ref="E207:E208"/>
    <mergeCell ref="F207:F208"/>
    <mergeCell ref="F282:F283"/>
    <mergeCell ref="E284:E285"/>
    <mergeCell ref="F284:F285"/>
    <mergeCell ref="F262:F263"/>
    <mergeCell ref="E264:E265"/>
    <mergeCell ref="E280:E281"/>
    <mergeCell ref="F280:F281"/>
    <mergeCell ref="E240:F240"/>
    <mergeCell ref="E256:E257"/>
    <mergeCell ref="F256:F257"/>
    <mergeCell ref="E258:E259"/>
    <mergeCell ref="F258:F259"/>
    <mergeCell ref="E260:E261"/>
    <mergeCell ref="F227:F228"/>
    <mergeCell ref="E233:E234"/>
    <mergeCell ref="F233:F234"/>
    <mergeCell ref="E221:E222"/>
    <mergeCell ref="E235:E236"/>
    <mergeCell ref="E435:E436"/>
    <mergeCell ref="F435:F436"/>
    <mergeCell ref="E425:E426"/>
    <mergeCell ref="F425:F426"/>
    <mergeCell ref="E427:E428"/>
    <mergeCell ref="F427:F428"/>
    <mergeCell ref="F417:F418"/>
    <mergeCell ref="E419:E420"/>
    <mergeCell ref="F419:F420"/>
    <mergeCell ref="E421:E422"/>
    <mergeCell ref="F421:F422"/>
    <mergeCell ref="E423:E424"/>
    <mergeCell ref="F423:F424"/>
    <mergeCell ref="F429:F430"/>
    <mergeCell ref="E459:E460"/>
    <mergeCell ref="F457:F458"/>
    <mergeCell ref="F459:F460"/>
    <mergeCell ref="E461:E462"/>
    <mergeCell ref="F461:F462"/>
    <mergeCell ref="E471:E472"/>
    <mergeCell ref="E469:E470"/>
    <mergeCell ref="F469:F470"/>
    <mergeCell ref="E499:E500"/>
    <mergeCell ref="F499:F500"/>
    <mergeCell ref="F481:F482"/>
    <mergeCell ref="E489:E490"/>
    <mergeCell ref="F489:F490"/>
    <mergeCell ref="E491:E492"/>
    <mergeCell ref="F491:F492"/>
    <mergeCell ref="E467:E468"/>
    <mergeCell ref="F467:F468"/>
    <mergeCell ref="E477:E478"/>
    <mergeCell ref="F477:F478"/>
    <mergeCell ref="F471:F472"/>
    <mergeCell ref="E457:E458"/>
    <mergeCell ref="F195:F196"/>
    <mergeCell ref="E201:E202"/>
    <mergeCell ref="F201:F202"/>
    <mergeCell ref="E197:E198"/>
    <mergeCell ref="F197:F198"/>
    <mergeCell ref="E199:E200"/>
    <mergeCell ref="F199:F200"/>
    <mergeCell ref="E141:E142"/>
    <mergeCell ref="F141:F142"/>
    <mergeCell ref="F159:F160"/>
    <mergeCell ref="F149:F150"/>
    <mergeCell ref="E151:E152"/>
    <mergeCell ref="F151:F152"/>
    <mergeCell ref="E143:E144"/>
    <mergeCell ref="F143:F144"/>
    <mergeCell ref="E145:E146"/>
    <mergeCell ref="E185:E186"/>
    <mergeCell ref="F185:F186"/>
    <mergeCell ref="E155:E156"/>
    <mergeCell ref="E175:F175"/>
    <mergeCell ref="E157:E158"/>
    <mergeCell ref="F157:F158"/>
    <mergeCell ref="E159:E160"/>
    <mergeCell ref="E179:E180"/>
    <mergeCell ref="F35:F36"/>
    <mergeCell ref="E37:E38"/>
    <mergeCell ref="F37:F38"/>
    <mergeCell ref="E39:E40"/>
    <mergeCell ref="F39:F40"/>
    <mergeCell ref="E53:E54"/>
    <mergeCell ref="F53:F54"/>
    <mergeCell ref="E81:E82"/>
    <mergeCell ref="F81:F82"/>
    <mergeCell ref="F63:F64"/>
    <mergeCell ref="E65:E66"/>
    <mergeCell ref="F65:F66"/>
    <mergeCell ref="E67:E68"/>
    <mergeCell ref="F67:F68"/>
    <mergeCell ref="E69:E70"/>
    <mergeCell ref="F69:F70"/>
    <mergeCell ref="E71:E72"/>
    <mergeCell ref="F71:F72"/>
    <mergeCell ref="E73:E74"/>
    <mergeCell ref="F73:F74"/>
    <mergeCell ref="E517:E518"/>
    <mergeCell ref="F517:F518"/>
    <mergeCell ref="E511:E512"/>
    <mergeCell ref="F511:F512"/>
    <mergeCell ref="E149:E150"/>
    <mergeCell ref="E507:E508"/>
    <mergeCell ref="F507:F508"/>
    <mergeCell ref="E509:E510"/>
    <mergeCell ref="F509:F510"/>
    <mergeCell ref="E451:E452"/>
    <mergeCell ref="F451:F452"/>
    <mergeCell ref="E453:E454"/>
    <mergeCell ref="F453:F454"/>
    <mergeCell ref="E455:E456"/>
    <mergeCell ref="F455:F456"/>
    <mergeCell ref="E447:E448"/>
    <mergeCell ref="F447:F448"/>
    <mergeCell ref="E449:E450"/>
    <mergeCell ref="F449:F450"/>
    <mergeCell ref="E463:E464"/>
    <mergeCell ref="F463:F464"/>
    <mergeCell ref="E465:E466"/>
    <mergeCell ref="F465:F466"/>
    <mergeCell ref="F155:F156"/>
    <mergeCell ref="F505:F506"/>
    <mergeCell ref="E479:E480"/>
    <mergeCell ref="F479:F480"/>
    <mergeCell ref="E481:E482"/>
    <mergeCell ref="E495:E496"/>
    <mergeCell ref="F495:F496"/>
    <mergeCell ref="E513:E514"/>
    <mergeCell ref="E515:E516"/>
    <mergeCell ref="F515:F516"/>
    <mergeCell ref="F398:F399"/>
    <mergeCell ref="E405:E406"/>
    <mergeCell ref="F405:F406"/>
    <mergeCell ref="E388:E389"/>
    <mergeCell ref="F384:F385"/>
    <mergeCell ref="F386:F387"/>
    <mergeCell ref="F388:F389"/>
    <mergeCell ref="E396:E397"/>
    <mergeCell ref="F396:F397"/>
    <mergeCell ref="E398:E399"/>
    <mergeCell ref="A402:F402"/>
    <mergeCell ref="A403:A404"/>
    <mergeCell ref="B403:B404"/>
    <mergeCell ref="C403:C404"/>
    <mergeCell ref="D403:D404"/>
    <mergeCell ref="E403:F403"/>
    <mergeCell ref="C362:C363"/>
    <mergeCell ref="F382:F383"/>
    <mergeCell ref="E390:E391"/>
    <mergeCell ref="F390:F391"/>
    <mergeCell ref="E392:E393"/>
    <mergeCell ref="F392:F393"/>
    <mergeCell ref="E394:E395"/>
    <mergeCell ref="F394:F395"/>
    <mergeCell ref="D362:D363"/>
    <mergeCell ref="E362:F362"/>
    <mergeCell ref="F380:F381"/>
    <mergeCell ref="F357:F358"/>
    <mergeCell ref="E364:E365"/>
    <mergeCell ref="E372:E373"/>
    <mergeCell ref="F372:F373"/>
    <mergeCell ref="E374:E375"/>
    <mergeCell ref="F315:F316"/>
    <mergeCell ref="E317:E318"/>
    <mergeCell ref="F374:F375"/>
    <mergeCell ref="E343:E344"/>
    <mergeCell ref="F353:F354"/>
    <mergeCell ref="E351:E352"/>
    <mergeCell ref="F351:F352"/>
    <mergeCell ref="E360:F360"/>
    <mergeCell ref="E303:E304"/>
    <mergeCell ref="F303:F304"/>
    <mergeCell ref="A240:A241"/>
    <mergeCell ref="B240:B241"/>
    <mergeCell ref="C240:C241"/>
    <mergeCell ref="D240:D241"/>
    <mergeCell ref="E282:E283"/>
    <mergeCell ref="E274:E275"/>
    <mergeCell ref="F274:F275"/>
    <mergeCell ref="E276:E277"/>
    <mergeCell ref="F266:F267"/>
    <mergeCell ref="E294:E295"/>
    <mergeCell ref="F278:F279"/>
    <mergeCell ref="E286:E287"/>
    <mergeCell ref="E288:E289"/>
    <mergeCell ref="E268:E269"/>
    <mergeCell ref="F260:F261"/>
    <mergeCell ref="F276:F277"/>
    <mergeCell ref="E278:E279"/>
    <mergeCell ref="E292:E293"/>
    <mergeCell ref="C303:C316"/>
    <mergeCell ref="A301:A302"/>
    <mergeCell ref="B301:B302"/>
    <mergeCell ref="C301:C302"/>
    <mergeCell ref="D301:D302"/>
    <mergeCell ref="E301:F301"/>
    <mergeCell ref="A239:F239"/>
    <mergeCell ref="F294:F295"/>
    <mergeCell ref="E296:E297"/>
    <mergeCell ref="F296:F297"/>
    <mergeCell ref="F292:F293"/>
    <mergeCell ref="F286:F287"/>
    <mergeCell ref="F288:F289"/>
    <mergeCell ref="F268:F269"/>
    <mergeCell ref="E254:E255"/>
    <mergeCell ref="F254:F255"/>
    <mergeCell ref="E270:E271"/>
    <mergeCell ref="F270:F271"/>
    <mergeCell ref="E272:E273"/>
    <mergeCell ref="F272:F273"/>
    <mergeCell ref="E262:E263"/>
    <mergeCell ref="F264:F265"/>
    <mergeCell ref="E266:E267"/>
    <mergeCell ref="A300:F300"/>
    <mergeCell ref="E299:F299"/>
    <mergeCell ref="F235:F236"/>
    <mergeCell ref="E242:E243"/>
    <mergeCell ref="E250:E251"/>
    <mergeCell ref="F250:F251"/>
    <mergeCell ref="E252:E253"/>
    <mergeCell ref="A256:A273"/>
    <mergeCell ref="B256:B273"/>
    <mergeCell ref="C256:C273"/>
    <mergeCell ref="E225:E226"/>
    <mergeCell ref="F225:F226"/>
    <mergeCell ref="E229:E230"/>
    <mergeCell ref="F229:F230"/>
    <mergeCell ref="F252:F253"/>
    <mergeCell ref="F242:F243"/>
    <mergeCell ref="E244:E245"/>
    <mergeCell ref="F244:F245"/>
    <mergeCell ref="E246:E247"/>
    <mergeCell ref="F246:F247"/>
    <mergeCell ref="E248:E249"/>
    <mergeCell ref="F248:F249"/>
    <mergeCell ref="E227:E228"/>
    <mergeCell ref="F231:F232"/>
    <mergeCell ref="E231:E232"/>
    <mergeCell ref="E238:F238"/>
    <mergeCell ref="E163:E164"/>
    <mergeCell ref="F163:F164"/>
    <mergeCell ref="E153:E154"/>
    <mergeCell ref="F153:F154"/>
    <mergeCell ref="E219:E220"/>
    <mergeCell ref="F219:F220"/>
    <mergeCell ref="F221:F222"/>
    <mergeCell ref="E223:E224"/>
    <mergeCell ref="F223:F224"/>
    <mergeCell ref="E189:E190"/>
    <mergeCell ref="F189:F190"/>
    <mergeCell ref="E191:E192"/>
    <mergeCell ref="F191:F192"/>
    <mergeCell ref="E215:E216"/>
    <mergeCell ref="F215:F216"/>
    <mergeCell ref="E217:E218"/>
    <mergeCell ref="F217:F218"/>
    <mergeCell ref="E183:E184"/>
    <mergeCell ref="F209:F210"/>
    <mergeCell ref="E187:E188"/>
    <mergeCell ref="F187:F188"/>
    <mergeCell ref="E193:E194"/>
    <mergeCell ref="F193:F194"/>
    <mergeCell ref="E195:E196"/>
    <mergeCell ref="E91:E92"/>
    <mergeCell ref="F91:F92"/>
    <mergeCell ref="E93:E94"/>
    <mergeCell ref="F93:F94"/>
    <mergeCell ref="E95:E96"/>
    <mergeCell ref="F183:F184"/>
    <mergeCell ref="F145:F146"/>
    <mergeCell ref="E147:E148"/>
    <mergeCell ref="F147:F148"/>
    <mergeCell ref="E139:E140"/>
    <mergeCell ref="F139:F140"/>
    <mergeCell ref="E120:E121"/>
    <mergeCell ref="F120:F121"/>
    <mergeCell ref="E122:E123"/>
    <mergeCell ref="F122:F123"/>
    <mergeCell ref="E124:E125"/>
    <mergeCell ref="F124:F125"/>
    <mergeCell ref="E126:E127"/>
    <mergeCell ref="F126:F127"/>
    <mergeCell ref="F179:F180"/>
    <mergeCell ref="E181:E182"/>
    <mergeCell ref="F181:F182"/>
    <mergeCell ref="E161:E162"/>
    <mergeCell ref="F161:F162"/>
    <mergeCell ref="E47:E48"/>
    <mergeCell ref="F47:F48"/>
    <mergeCell ref="E49:E50"/>
    <mergeCell ref="F49:F50"/>
    <mergeCell ref="E51:E52"/>
    <mergeCell ref="A63:A90"/>
    <mergeCell ref="B63:B90"/>
    <mergeCell ref="E29:E30"/>
    <mergeCell ref="F29:F30"/>
    <mergeCell ref="E87:E88"/>
    <mergeCell ref="F87:F88"/>
    <mergeCell ref="E89:E90"/>
    <mergeCell ref="F89:F90"/>
    <mergeCell ref="A19:A32"/>
    <mergeCell ref="B19:B32"/>
    <mergeCell ref="C19:C32"/>
    <mergeCell ref="A33:A46"/>
    <mergeCell ref="B33:B46"/>
    <mergeCell ref="E31:E32"/>
    <mergeCell ref="F31:F32"/>
    <mergeCell ref="E33:E34"/>
    <mergeCell ref="F33:F34"/>
    <mergeCell ref="E35:E36"/>
    <mergeCell ref="F23:F24"/>
    <mergeCell ref="E25:E26"/>
    <mergeCell ref="E7:E8"/>
    <mergeCell ref="F7:F8"/>
    <mergeCell ref="E9:E10"/>
    <mergeCell ref="F9:F10"/>
    <mergeCell ref="E11:E12"/>
    <mergeCell ref="E15:E16"/>
    <mergeCell ref="F15:F16"/>
    <mergeCell ref="F25:F26"/>
    <mergeCell ref="E27:E28"/>
    <mergeCell ref="F27:F28"/>
    <mergeCell ref="E1:F1"/>
    <mergeCell ref="A2:F2"/>
    <mergeCell ref="A3:A4"/>
    <mergeCell ref="B3:B4"/>
    <mergeCell ref="C3:C4"/>
    <mergeCell ref="D3:D4"/>
    <mergeCell ref="E3:F3"/>
    <mergeCell ref="F11:F12"/>
    <mergeCell ref="E13:E14"/>
    <mergeCell ref="F13:F14"/>
    <mergeCell ref="E17:E18"/>
    <mergeCell ref="F17:F18"/>
    <mergeCell ref="A5:A18"/>
    <mergeCell ref="B5:B18"/>
    <mergeCell ref="C5:C18"/>
    <mergeCell ref="E5:E6"/>
    <mergeCell ref="F5:F6"/>
    <mergeCell ref="E19:E20"/>
    <mergeCell ref="F19:F20"/>
    <mergeCell ref="E21:E22"/>
    <mergeCell ref="F21:F22"/>
    <mergeCell ref="E23:E24"/>
    <mergeCell ref="E321:E322"/>
    <mergeCell ref="F321:F322"/>
    <mergeCell ref="E323:E324"/>
    <mergeCell ref="F323:F324"/>
    <mergeCell ref="E341:E342"/>
    <mergeCell ref="E378:E379"/>
    <mergeCell ref="F378:F379"/>
    <mergeCell ref="E382:E383"/>
    <mergeCell ref="E315:E316"/>
    <mergeCell ref="F317:F318"/>
    <mergeCell ref="E319:E320"/>
    <mergeCell ref="E347:E348"/>
    <mergeCell ref="F347:F348"/>
    <mergeCell ref="E349:E350"/>
    <mergeCell ref="F349:F350"/>
    <mergeCell ref="F341:F342"/>
    <mergeCell ref="E329:E330"/>
    <mergeCell ref="F329:F330"/>
    <mergeCell ref="E333:E334"/>
    <mergeCell ref="F333:F334"/>
    <mergeCell ref="E335:E336"/>
    <mergeCell ref="F335:F336"/>
    <mergeCell ref="E339:E340"/>
    <mergeCell ref="E331:E332"/>
    <mergeCell ref="E313:E314"/>
    <mergeCell ref="F313:F314"/>
    <mergeCell ref="E305:E306"/>
    <mergeCell ref="F305:F306"/>
    <mergeCell ref="E307:E308"/>
    <mergeCell ref="F307:F308"/>
    <mergeCell ref="E309:E310"/>
    <mergeCell ref="F309:F310"/>
    <mergeCell ref="F319:F320"/>
    <mergeCell ref="A444:F444"/>
    <mergeCell ref="A445:A446"/>
    <mergeCell ref="B445:B446"/>
    <mergeCell ref="A487:A488"/>
    <mergeCell ref="B487:B488"/>
    <mergeCell ref="C487:C488"/>
    <mergeCell ref="D487:D488"/>
    <mergeCell ref="E487:F487"/>
    <mergeCell ref="F325:F326"/>
    <mergeCell ref="F331:F332"/>
    <mergeCell ref="E327:E328"/>
    <mergeCell ref="F327:F328"/>
    <mergeCell ref="E376:E377"/>
    <mergeCell ref="F376:F377"/>
    <mergeCell ref="F364:F365"/>
    <mergeCell ref="E366:E367"/>
    <mergeCell ref="F366:F367"/>
    <mergeCell ref="E368:E369"/>
    <mergeCell ref="F368:F369"/>
    <mergeCell ref="E370:E371"/>
    <mergeCell ref="F370:F371"/>
    <mergeCell ref="E355:E356"/>
    <mergeCell ref="F355:F356"/>
    <mergeCell ref="E357:E358"/>
    <mergeCell ref="E521:E522"/>
    <mergeCell ref="E525:E526"/>
    <mergeCell ref="E519:E520"/>
    <mergeCell ref="E523:E524"/>
    <mergeCell ref="F473:F474"/>
    <mergeCell ref="F475:F476"/>
    <mergeCell ref="F519:F520"/>
    <mergeCell ref="F521:F522"/>
    <mergeCell ref="F523:F524"/>
    <mergeCell ref="F513:F514"/>
    <mergeCell ref="E493:E494"/>
    <mergeCell ref="F493:F494"/>
    <mergeCell ref="E497:E498"/>
    <mergeCell ref="F497:F498"/>
    <mergeCell ref="E473:E474"/>
    <mergeCell ref="E475:E476"/>
    <mergeCell ref="E485:F485"/>
    <mergeCell ref="A486:F486"/>
    <mergeCell ref="F525:F526"/>
    <mergeCell ref="E501:E502"/>
    <mergeCell ref="F501:F502"/>
    <mergeCell ref="E503:E504"/>
    <mergeCell ref="F503:F504"/>
    <mergeCell ref="E505:E506"/>
    <mergeCell ref="C445:C446"/>
    <mergeCell ref="D445:D446"/>
    <mergeCell ref="E445:F445"/>
    <mergeCell ref="E135:F135"/>
    <mergeCell ref="A136:F136"/>
    <mergeCell ref="A137:A138"/>
    <mergeCell ref="B137:B138"/>
    <mergeCell ref="C137:C138"/>
    <mergeCell ref="D137:D138"/>
    <mergeCell ref="E137:F137"/>
    <mergeCell ref="F431:F432"/>
    <mergeCell ref="F337:F338"/>
    <mergeCell ref="F339:F340"/>
    <mergeCell ref="E380:E381"/>
    <mergeCell ref="E384:E385"/>
    <mergeCell ref="E386:E387"/>
    <mergeCell ref="E431:E432"/>
    <mergeCell ref="E353:E354"/>
    <mergeCell ref="E290:E291"/>
    <mergeCell ref="F290:F291"/>
    <mergeCell ref="E337:E338"/>
    <mergeCell ref="E311:E312"/>
    <mergeCell ref="F311:F312"/>
    <mergeCell ref="E325:E326"/>
  </mergeCells>
  <pageMargins left="0.25" right="0.25" top="0.75" bottom="0.75" header="0.3" footer="0.3"/>
  <pageSetup paperSize="9" scale="72"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view="pageBreakPreview" topLeftCell="A4" zoomScale="70" zoomScaleNormal="80" zoomScaleSheetLayoutView="70" workbookViewId="0">
      <selection activeCell="L13" sqref="L13"/>
    </sheetView>
  </sheetViews>
  <sheetFormatPr defaultColWidth="9.140625" defaultRowHeight="12.75"/>
  <cols>
    <col min="1" max="1" width="9.85546875" style="88" customWidth="1"/>
    <col min="2" max="2" width="65.85546875" style="89" customWidth="1"/>
    <col min="3" max="3" width="13.42578125" style="88" customWidth="1"/>
    <col min="4" max="4" width="12.42578125" style="87" customWidth="1"/>
    <col min="5" max="5" width="16" style="88" customWidth="1"/>
    <col min="6" max="16384" width="9.140625" style="87"/>
  </cols>
  <sheetData>
    <row r="1" spans="1:5" s="386" customFormat="1" ht="43.5" customHeight="1">
      <c r="A1" s="442" t="s">
        <v>544</v>
      </c>
      <c r="B1" s="441"/>
      <c r="C1" s="1284" t="s">
        <v>58</v>
      </c>
      <c r="D1" s="1284"/>
      <c r="E1" s="1284"/>
    </row>
    <row r="2" spans="1:5" ht="9" customHeight="1"/>
    <row r="3" spans="1:5" ht="33.75" customHeight="1">
      <c r="A3" s="1281" t="s">
        <v>1097</v>
      </c>
      <c r="B3" s="1281"/>
      <c r="C3" s="1281"/>
      <c r="D3" s="1281"/>
      <c r="E3" s="1281"/>
    </row>
    <row r="4" spans="1:5" ht="5.25" customHeight="1" thickBot="1">
      <c r="A4" s="278"/>
      <c r="B4" s="278"/>
      <c r="C4" s="387"/>
      <c r="D4" s="278"/>
      <c r="E4" s="387"/>
    </row>
    <row r="5" spans="1:5" ht="73.5" thickBot="1">
      <c r="A5" s="443" t="s">
        <v>264</v>
      </c>
      <c r="B5" s="444" t="s">
        <v>150</v>
      </c>
      <c r="C5" s="444" t="s">
        <v>145</v>
      </c>
      <c r="D5" s="444" t="s">
        <v>262</v>
      </c>
      <c r="E5" s="445" t="s">
        <v>263</v>
      </c>
    </row>
    <row r="6" spans="1:5" ht="32.1" customHeight="1">
      <c r="A6" s="676">
        <v>1</v>
      </c>
      <c r="B6" s="210" t="s">
        <v>670</v>
      </c>
      <c r="C6" s="640">
        <v>171913</v>
      </c>
      <c r="D6" s="640">
        <v>43066</v>
      </c>
      <c r="E6" s="641">
        <f>D6/C6*100</f>
        <v>25.051043260253731</v>
      </c>
    </row>
    <row r="7" spans="1:5" ht="32.1" customHeight="1">
      <c r="A7" s="677">
        <v>2</v>
      </c>
      <c r="B7" s="211" t="s">
        <v>671</v>
      </c>
      <c r="C7" s="642">
        <v>711299</v>
      </c>
      <c r="D7" s="642">
        <v>95550</v>
      </c>
      <c r="E7" s="389">
        <f t="shared" ref="E7:E25" si="0">D7/C7*100</f>
        <v>13.433169454758126</v>
      </c>
    </row>
    <row r="8" spans="1:5" ht="32.1" customHeight="1">
      <c r="A8" s="677">
        <v>3</v>
      </c>
      <c r="B8" s="211" t="s">
        <v>672</v>
      </c>
      <c r="C8" s="642">
        <v>208480</v>
      </c>
      <c r="D8" s="642">
        <v>44001</v>
      </c>
      <c r="E8" s="389">
        <f t="shared" si="0"/>
        <v>21.105621642363776</v>
      </c>
    </row>
    <row r="9" spans="1:5" ht="32.1" customHeight="1">
      <c r="A9" s="677">
        <v>4</v>
      </c>
      <c r="B9" s="211" t="s">
        <v>741</v>
      </c>
      <c r="C9" s="642">
        <v>608858</v>
      </c>
      <c r="D9" s="642">
        <v>66822</v>
      </c>
      <c r="E9" s="389">
        <f t="shared" si="0"/>
        <v>10.974972817964122</v>
      </c>
    </row>
    <row r="10" spans="1:5" ht="32.1" customHeight="1">
      <c r="A10" s="677">
        <v>5</v>
      </c>
      <c r="B10" s="211" t="s">
        <v>742</v>
      </c>
      <c r="C10" s="642">
        <v>1225669</v>
      </c>
      <c r="D10" s="642">
        <v>108301</v>
      </c>
      <c r="E10" s="389">
        <f t="shared" si="0"/>
        <v>8.8360723816952209</v>
      </c>
    </row>
    <row r="11" spans="1:5" ht="32.1" customHeight="1">
      <c r="A11" s="677">
        <v>6</v>
      </c>
      <c r="B11" s="211" t="s">
        <v>743</v>
      </c>
      <c r="C11" s="642">
        <v>288997</v>
      </c>
      <c r="D11" s="642">
        <v>24515</v>
      </c>
      <c r="E11" s="389">
        <f t="shared" si="0"/>
        <v>8.4827870185503649</v>
      </c>
    </row>
    <row r="12" spans="1:5" ht="32.1" customHeight="1">
      <c r="A12" s="677">
        <v>7</v>
      </c>
      <c r="B12" s="211" t="s">
        <v>744</v>
      </c>
      <c r="C12" s="642">
        <v>200849</v>
      </c>
      <c r="D12" s="642">
        <v>29670</v>
      </c>
      <c r="E12" s="389">
        <f t="shared" si="0"/>
        <v>14.772291622064337</v>
      </c>
    </row>
    <row r="13" spans="1:5" ht="32.1" customHeight="1">
      <c r="A13" s="677">
        <v>8</v>
      </c>
      <c r="B13" s="211" t="s">
        <v>745</v>
      </c>
      <c r="C13" s="642">
        <v>96675</v>
      </c>
      <c r="D13" s="642">
        <v>11717</v>
      </c>
      <c r="E13" s="389">
        <f t="shared" si="0"/>
        <v>12.119989656064133</v>
      </c>
    </row>
    <row r="14" spans="1:5" ht="32.1" customHeight="1">
      <c r="A14" s="677">
        <v>9</v>
      </c>
      <c r="B14" s="211" t="s">
        <v>746</v>
      </c>
      <c r="C14" s="642">
        <v>325320</v>
      </c>
      <c r="D14" s="642">
        <v>106439</v>
      </c>
      <c r="E14" s="389">
        <f t="shared" si="0"/>
        <v>32.718246649452851</v>
      </c>
    </row>
    <row r="15" spans="1:5" ht="32.1" customHeight="1">
      <c r="A15" s="677">
        <v>10</v>
      </c>
      <c r="B15" s="211" t="s">
        <v>747</v>
      </c>
      <c r="C15" s="642">
        <v>4222728</v>
      </c>
      <c r="D15" s="642">
        <v>311082</v>
      </c>
      <c r="E15" s="389">
        <f t="shared" si="0"/>
        <v>7.3668491079700136</v>
      </c>
    </row>
    <row r="16" spans="1:5" ht="32.1" customHeight="1">
      <c r="A16" s="677">
        <v>11</v>
      </c>
      <c r="B16" s="211" t="s">
        <v>748</v>
      </c>
      <c r="C16" s="642">
        <v>195793</v>
      </c>
      <c r="D16" s="642">
        <v>41168</v>
      </c>
      <c r="E16" s="389">
        <f t="shared" si="0"/>
        <v>21.026287967394136</v>
      </c>
    </row>
    <row r="17" spans="1:5" ht="32.1" customHeight="1">
      <c r="A17" s="677">
        <v>12</v>
      </c>
      <c r="B17" s="211" t="s">
        <v>749</v>
      </c>
      <c r="C17" s="642">
        <v>1976475</v>
      </c>
      <c r="D17" s="642">
        <v>369771</v>
      </c>
      <c r="E17" s="389">
        <f t="shared" si="0"/>
        <v>18.708610025424051</v>
      </c>
    </row>
    <row r="18" spans="1:5" ht="32.1" customHeight="1">
      <c r="A18" s="677">
        <v>13</v>
      </c>
      <c r="B18" s="211" t="s">
        <v>750</v>
      </c>
      <c r="C18" s="642">
        <v>1670363</v>
      </c>
      <c r="D18" s="642">
        <v>55632</v>
      </c>
      <c r="E18" s="389">
        <f t="shared" si="0"/>
        <v>3.3305335427089799</v>
      </c>
    </row>
    <row r="19" spans="1:5" ht="32.1" customHeight="1">
      <c r="A19" s="677">
        <v>14</v>
      </c>
      <c r="B19" s="211" t="s">
        <v>751</v>
      </c>
      <c r="C19" s="642">
        <v>265579</v>
      </c>
      <c r="D19" s="642">
        <v>89759</v>
      </c>
      <c r="E19" s="389">
        <f t="shared" si="0"/>
        <v>33.797476457099393</v>
      </c>
    </row>
    <row r="20" spans="1:5" ht="32.1" customHeight="1">
      <c r="A20" s="677">
        <v>15</v>
      </c>
      <c r="B20" s="211" t="s">
        <v>752</v>
      </c>
      <c r="C20" s="642">
        <v>1000232</v>
      </c>
      <c r="D20" s="642">
        <v>103388</v>
      </c>
      <c r="E20" s="389">
        <f t="shared" si="0"/>
        <v>10.336401954746499</v>
      </c>
    </row>
    <row r="21" spans="1:5" ht="32.1" customHeight="1">
      <c r="A21" s="677">
        <v>16</v>
      </c>
      <c r="B21" s="211" t="s">
        <v>753</v>
      </c>
      <c r="C21" s="642">
        <v>244835</v>
      </c>
      <c r="D21" s="642">
        <v>20381</v>
      </c>
      <c r="E21" s="389">
        <f t="shared" si="0"/>
        <v>8.3243817264688467</v>
      </c>
    </row>
    <row r="22" spans="1:5" ht="32.1" customHeight="1">
      <c r="A22" s="677">
        <v>17</v>
      </c>
      <c r="B22" s="211" t="s">
        <v>754</v>
      </c>
      <c r="C22" s="642">
        <v>710647</v>
      </c>
      <c r="D22" s="642">
        <v>266178</v>
      </c>
      <c r="E22" s="389">
        <f t="shared" si="0"/>
        <v>37.455726964301547</v>
      </c>
    </row>
    <row r="23" spans="1:5" ht="32.1" customHeight="1">
      <c r="A23" s="677">
        <v>18</v>
      </c>
      <c r="B23" s="211" t="s">
        <v>755</v>
      </c>
      <c r="C23" s="642">
        <v>1089231</v>
      </c>
      <c r="D23" s="642">
        <v>53570</v>
      </c>
      <c r="E23" s="389">
        <f t="shared" si="0"/>
        <v>4.9181486755334731</v>
      </c>
    </row>
    <row r="24" spans="1:5" ht="32.1" customHeight="1">
      <c r="A24" s="677">
        <v>19</v>
      </c>
      <c r="B24" s="211" t="s">
        <v>756</v>
      </c>
      <c r="C24" s="642">
        <v>239332</v>
      </c>
      <c r="D24" s="642">
        <v>78456</v>
      </c>
      <c r="E24" s="389">
        <f t="shared" si="0"/>
        <v>32.781241121120452</v>
      </c>
    </row>
    <row r="25" spans="1:5" ht="32.1" customHeight="1" thickBot="1">
      <c r="A25" s="678">
        <v>20</v>
      </c>
      <c r="B25" s="212" t="s">
        <v>757</v>
      </c>
      <c r="C25" s="642">
        <v>942000</v>
      </c>
      <c r="D25" s="642">
        <v>575957</v>
      </c>
      <c r="E25" s="390">
        <f t="shared" si="0"/>
        <v>61.141932059447981</v>
      </c>
    </row>
    <row r="26" spans="1:5" ht="32.1" customHeight="1" thickBot="1">
      <c r="A26" s="1282" t="s">
        <v>3</v>
      </c>
      <c r="B26" s="1283"/>
      <c r="C26" s="446">
        <f>SUM(C6:C25)</f>
        <v>16395275</v>
      </c>
      <c r="D26" s="447">
        <f>SUM(D6:D25)</f>
        <v>2495423</v>
      </c>
      <c r="E26" s="448">
        <f>D26/C26*100</f>
        <v>15.220379042132565</v>
      </c>
    </row>
  </sheetData>
  <mergeCells count="3">
    <mergeCell ref="A3:E3"/>
    <mergeCell ref="A26:B26"/>
    <mergeCell ref="C1:E1"/>
  </mergeCells>
  <pageMargins left="0.70866141732283472" right="0.70866141732283472" top="0.74803149606299213" bottom="0.74803149606299213" header="0.31496062992125984" footer="0.31496062992125984"/>
  <pageSetup paperSize="9" scale="75"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
  <sheetViews>
    <sheetView view="pageBreakPreview" topLeftCell="A13" zoomScaleNormal="110" zoomScaleSheetLayoutView="100" workbookViewId="0">
      <selection activeCell="Q81" sqref="Q81"/>
    </sheetView>
  </sheetViews>
  <sheetFormatPr defaultColWidth="9.140625" defaultRowHeight="12.75"/>
  <cols>
    <col min="1" max="1" width="16.85546875" style="121" customWidth="1"/>
    <col min="2" max="2" width="12.7109375" style="121" customWidth="1"/>
    <col min="3" max="3" width="11.7109375" style="121" customWidth="1"/>
    <col min="4" max="4" width="11.7109375" style="233" customWidth="1"/>
    <col min="5" max="5" width="12.28515625" style="121" customWidth="1"/>
    <col min="6" max="6" width="14.28515625" style="121" customWidth="1"/>
    <col min="7" max="7" width="12.42578125" style="121" customWidth="1"/>
    <col min="8" max="11" width="11.7109375" style="121" customWidth="1"/>
    <col min="12" max="12" width="13.28515625" style="121" customWidth="1"/>
    <col min="13" max="13" width="11.7109375" style="121" customWidth="1"/>
    <col min="14" max="16384" width="9.140625" style="232"/>
  </cols>
  <sheetData>
    <row r="1" spans="1:13" s="545" customFormat="1" ht="42" customHeight="1">
      <c r="A1" s="540" t="s">
        <v>544</v>
      </c>
      <c r="B1" s="541"/>
      <c r="C1" s="543"/>
      <c r="D1" s="543"/>
      <c r="E1" s="544"/>
      <c r="F1" s="544"/>
      <c r="G1" s="544"/>
      <c r="H1" s="544"/>
      <c r="I1" s="544"/>
      <c r="J1" s="1172" t="s">
        <v>58</v>
      </c>
      <c r="K1" s="1172"/>
      <c r="L1" s="1172"/>
      <c r="M1" s="1172"/>
    </row>
    <row r="3" spans="1:13" ht="35.25" customHeight="1">
      <c r="A3" s="1288" t="s">
        <v>1098</v>
      </c>
      <c r="B3" s="1288"/>
      <c r="C3" s="1288"/>
      <c r="D3" s="1288"/>
      <c r="E3" s="1288"/>
      <c r="F3" s="1288"/>
      <c r="G3" s="1288"/>
      <c r="H3" s="1288"/>
      <c r="I3" s="1288"/>
      <c r="J3" s="1288"/>
      <c r="K3" s="1288"/>
      <c r="L3" s="1288"/>
      <c r="M3" s="1288"/>
    </row>
    <row r="4" spans="1:13" ht="15" customHeight="1" thickBot="1"/>
    <row r="5" spans="1:13" ht="39.75" customHeight="1" thickBot="1">
      <c r="A5" s="1289" t="s">
        <v>158</v>
      </c>
      <c r="B5" s="1291" t="s">
        <v>543</v>
      </c>
      <c r="C5" s="1292"/>
      <c r="D5" s="1292"/>
      <c r="E5" s="1293"/>
      <c r="F5" s="1291" t="s">
        <v>388</v>
      </c>
      <c r="G5" s="1292"/>
      <c r="H5" s="1292"/>
      <c r="I5" s="1293"/>
      <c r="J5" s="1292" t="s">
        <v>389</v>
      </c>
      <c r="K5" s="1292"/>
      <c r="L5" s="1292"/>
      <c r="M5" s="1293"/>
    </row>
    <row r="6" spans="1:13" ht="43.5" customHeight="1" thickBot="1">
      <c r="A6" s="1290"/>
      <c r="B6" s="449" t="s">
        <v>323</v>
      </c>
      <c r="C6" s="450" t="s">
        <v>324</v>
      </c>
      <c r="D6" s="451" t="s">
        <v>354</v>
      </c>
      <c r="E6" s="452" t="s">
        <v>325</v>
      </c>
      <c r="F6" s="449" t="s">
        <v>323</v>
      </c>
      <c r="G6" s="450" t="s">
        <v>324</v>
      </c>
      <c r="H6" s="450" t="s">
        <v>354</v>
      </c>
      <c r="I6" s="452" t="s">
        <v>325</v>
      </c>
      <c r="J6" s="449" t="s">
        <v>323</v>
      </c>
      <c r="K6" s="450" t="s">
        <v>324</v>
      </c>
      <c r="L6" s="450" t="s">
        <v>354</v>
      </c>
      <c r="M6" s="452" t="s">
        <v>325</v>
      </c>
    </row>
    <row r="7" spans="1:13">
      <c r="A7" s="264" t="s">
        <v>27</v>
      </c>
      <c r="B7" s="643">
        <v>252211</v>
      </c>
      <c r="C7" s="644">
        <v>94595</v>
      </c>
      <c r="D7" s="644">
        <v>0</v>
      </c>
      <c r="E7" s="216">
        <v>346806</v>
      </c>
      <c r="F7" s="643">
        <v>34537</v>
      </c>
      <c r="G7" s="644">
        <v>8799</v>
      </c>
      <c r="H7" s="644">
        <v>0</v>
      </c>
      <c r="I7" s="670">
        <v>43336</v>
      </c>
      <c r="J7" s="217">
        <v>13.69369297929115</v>
      </c>
      <c r="K7" s="218">
        <v>9.3017601353137049</v>
      </c>
      <c r="L7" s="767">
        <v>0</v>
      </c>
      <c r="M7" s="219">
        <v>12.495746901726038</v>
      </c>
    </row>
    <row r="8" spans="1:13">
      <c r="A8" s="263" t="s">
        <v>28</v>
      </c>
      <c r="B8" s="648">
        <v>53805</v>
      </c>
      <c r="C8" s="649">
        <v>14215</v>
      </c>
      <c r="D8" s="649">
        <v>0</v>
      </c>
      <c r="E8" s="220">
        <v>68020</v>
      </c>
      <c r="F8" s="648">
        <v>8035</v>
      </c>
      <c r="G8" s="649">
        <v>1561</v>
      </c>
      <c r="H8" s="649">
        <v>0</v>
      </c>
      <c r="I8" s="671">
        <v>9596</v>
      </c>
      <c r="J8" s="221">
        <v>14.933556360932998</v>
      </c>
      <c r="K8" s="222">
        <v>10.981357720717552</v>
      </c>
      <c r="L8" s="280">
        <v>0</v>
      </c>
      <c r="M8" s="223">
        <v>14.107615407233167</v>
      </c>
    </row>
    <row r="9" spans="1:13">
      <c r="A9" s="263" t="s">
        <v>29</v>
      </c>
      <c r="B9" s="648">
        <v>71531</v>
      </c>
      <c r="C9" s="649">
        <v>26416</v>
      </c>
      <c r="D9" s="649">
        <v>0</v>
      </c>
      <c r="E9" s="220">
        <v>97947</v>
      </c>
      <c r="F9" s="648">
        <v>10675</v>
      </c>
      <c r="G9" s="649">
        <v>2449</v>
      </c>
      <c r="H9" s="649">
        <v>0</v>
      </c>
      <c r="I9" s="671">
        <v>13124</v>
      </c>
      <c r="J9" s="221">
        <v>14.923599558233494</v>
      </c>
      <c r="K9" s="222">
        <v>9.2708964264082372</v>
      </c>
      <c r="L9" s="280">
        <v>0</v>
      </c>
      <c r="M9" s="223">
        <v>13.399083177636886</v>
      </c>
    </row>
    <row r="10" spans="1:13">
      <c r="A10" s="263" t="s">
        <v>30</v>
      </c>
      <c r="B10" s="648">
        <v>17936</v>
      </c>
      <c r="C10" s="649">
        <v>4654</v>
      </c>
      <c r="D10" s="649">
        <v>0</v>
      </c>
      <c r="E10" s="220">
        <v>22590</v>
      </c>
      <c r="F10" s="648">
        <v>5287</v>
      </c>
      <c r="G10" s="649">
        <v>728</v>
      </c>
      <c r="H10" s="649">
        <v>0</v>
      </c>
      <c r="I10" s="671">
        <v>6015</v>
      </c>
      <c r="J10" s="221">
        <v>29.477029438001782</v>
      </c>
      <c r="K10" s="222">
        <v>15.64245810055866</v>
      </c>
      <c r="L10" s="280">
        <v>0</v>
      </c>
      <c r="M10" s="223">
        <v>26.626826029216467</v>
      </c>
    </row>
    <row r="11" spans="1:13">
      <c r="A11" s="263" t="s">
        <v>32</v>
      </c>
      <c r="B11" s="648">
        <v>32533</v>
      </c>
      <c r="C11" s="649">
        <v>13327</v>
      </c>
      <c r="D11" s="649">
        <v>0</v>
      </c>
      <c r="E11" s="220">
        <v>45860</v>
      </c>
      <c r="F11" s="648">
        <v>6026</v>
      </c>
      <c r="G11" s="649">
        <v>1499</v>
      </c>
      <c r="H11" s="649">
        <v>0</v>
      </c>
      <c r="I11" s="671">
        <v>7525</v>
      </c>
      <c r="J11" s="221">
        <v>18.522730765684077</v>
      </c>
      <c r="K11" s="222">
        <v>11.247842725294515</v>
      </c>
      <c r="L11" s="280">
        <v>0</v>
      </c>
      <c r="M11" s="223">
        <v>16.408634976013957</v>
      </c>
    </row>
    <row r="12" spans="1:13">
      <c r="A12" s="263" t="s">
        <v>33</v>
      </c>
      <c r="B12" s="648">
        <v>854287</v>
      </c>
      <c r="C12" s="649">
        <v>426364</v>
      </c>
      <c r="D12" s="649">
        <v>0</v>
      </c>
      <c r="E12" s="220">
        <v>1280651</v>
      </c>
      <c r="F12" s="648">
        <v>135547</v>
      </c>
      <c r="G12" s="649">
        <v>51988</v>
      </c>
      <c r="H12" s="649">
        <v>0</v>
      </c>
      <c r="I12" s="671">
        <v>187535</v>
      </c>
      <c r="J12" s="221">
        <v>15.866681805997281</v>
      </c>
      <c r="K12" s="222">
        <v>12.193337148539745</v>
      </c>
      <c r="L12" s="281">
        <v>0</v>
      </c>
      <c r="M12" s="223">
        <v>14.643724168411223</v>
      </c>
    </row>
    <row r="13" spans="1:13">
      <c r="A13" s="263" t="s">
        <v>34</v>
      </c>
      <c r="B13" s="648">
        <v>425556</v>
      </c>
      <c r="C13" s="649">
        <v>224052</v>
      </c>
      <c r="D13" s="649">
        <v>0</v>
      </c>
      <c r="E13" s="220">
        <v>649608</v>
      </c>
      <c r="F13" s="648">
        <v>36098</v>
      </c>
      <c r="G13" s="649">
        <v>15777</v>
      </c>
      <c r="H13" s="649">
        <v>0</v>
      </c>
      <c r="I13" s="671">
        <v>51875</v>
      </c>
      <c r="J13" s="221">
        <v>8.4825498876763579</v>
      </c>
      <c r="K13" s="222">
        <v>7.0416688982914684</v>
      </c>
      <c r="L13" s="281">
        <v>0</v>
      </c>
      <c r="M13" s="223">
        <v>7.9855851528922068</v>
      </c>
    </row>
    <row r="14" spans="1:13">
      <c r="A14" s="263" t="s">
        <v>36</v>
      </c>
      <c r="B14" s="648">
        <v>16578</v>
      </c>
      <c r="C14" s="649">
        <v>5844</v>
      </c>
      <c r="D14" s="649">
        <v>0</v>
      </c>
      <c r="E14" s="220">
        <v>22422</v>
      </c>
      <c r="F14" s="648">
        <v>4372</v>
      </c>
      <c r="G14" s="649">
        <v>1155</v>
      </c>
      <c r="H14" s="649">
        <v>0</v>
      </c>
      <c r="I14" s="671">
        <v>5527</v>
      </c>
      <c r="J14" s="221">
        <v>26.372300639401619</v>
      </c>
      <c r="K14" s="222">
        <v>19.763860369609855</v>
      </c>
      <c r="L14" s="280">
        <v>0</v>
      </c>
      <c r="M14" s="223">
        <v>24.64989742217465</v>
      </c>
    </row>
    <row r="15" spans="1:13">
      <c r="A15" s="263" t="s">
        <v>37</v>
      </c>
      <c r="B15" s="648">
        <v>124571</v>
      </c>
      <c r="C15" s="649">
        <v>60355</v>
      </c>
      <c r="D15" s="649">
        <v>0</v>
      </c>
      <c r="E15" s="220">
        <v>184926</v>
      </c>
      <c r="F15" s="648">
        <v>15620</v>
      </c>
      <c r="G15" s="649">
        <v>6326</v>
      </c>
      <c r="H15" s="649">
        <v>0</v>
      </c>
      <c r="I15" s="671">
        <v>21946</v>
      </c>
      <c r="J15" s="221">
        <v>12.539033964566393</v>
      </c>
      <c r="K15" s="222">
        <v>10.4813188633916</v>
      </c>
      <c r="L15" s="280">
        <v>0</v>
      </c>
      <c r="M15" s="223">
        <v>11.867449682575733</v>
      </c>
    </row>
    <row r="16" spans="1:13">
      <c r="A16" s="263" t="s">
        <v>38</v>
      </c>
      <c r="B16" s="648">
        <v>145319</v>
      </c>
      <c r="C16" s="649">
        <v>71168</v>
      </c>
      <c r="D16" s="649">
        <v>0</v>
      </c>
      <c r="E16" s="220">
        <v>216487</v>
      </c>
      <c r="F16" s="648">
        <v>27213</v>
      </c>
      <c r="G16" s="649">
        <v>8659</v>
      </c>
      <c r="H16" s="649">
        <v>0</v>
      </c>
      <c r="I16" s="671">
        <v>35872</v>
      </c>
      <c r="J16" s="221">
        <v>18.726388152960038</v>
      </c>
      <c r="K16" s="222">
        <v>12.166985161870505</v>
      </c>
      <c r="L16" s="280">
        <v>0</v>
      </c>
      <c r="M16" s="223">
        <v>16.570048086028262</v>
      </c>
    </row>
    <row r="17" spans="1:13">
      <c r="A17" s="263" t="s">
        <v>42</v>
      </c>
      <c r="B17" s="648">
        <v>38601</v>
      </c>
      <c r="C17" s="649">
        <v>14717</v>
      </c>
      <c r="D17" s="649">
        <v>0</v>
      </c>
      <c r="E17" s="220">
        <v>53318</v>
      </c>
      <c r="F17" s="648">
        <v>10738</v>
      </c>
      <c r="G17" s="649">
        <v>2071</v>
      </c>
      <c r="H17" s="649">
        <v>0</v>
      </c>
      <c r="I17" s="671">
        <v>12809</v>
      </c>
      <c r="J17" s="221">
        <v>27.817932177922849</v>
      </c>
      <c r="K17" s="222">
        <v>14.072161445946865</v>
      </c>
      <c r="L17" s="280">
        <v>0</v>
      </c>
      <c r="M17" s="223">
        <v>24.023781837278218</v>
      </c>
    </row>
    <row r="18" spans="1:13">
      <c r="A18" s="263" t="s">
        <v>43</v>
      </c>
      <c r="B18" s="648">
        <v>15055</v>
      </c>
      <c r="C18" s="649">
        <v>5597</v>
      </c>
      <c r="D18" s="649">
        <v>0</v>
      </c>
      <c r="E18" s="220">
        <v>20652</v>
      </c>
      <c r="F18" s="648">
        <v>3605</v>
      </c>
      <c r="G18" s="649">
        <v>694</v>
      </c>
      <c r="H18" s="649">
        <v>0</v>
      </c>
      <c r="I18" s="671">
        <v>4299</v>
      </c>
      <c r="J18" s="221">
        <v>23.945533045499833</v>
      </c>
      <c r="K18" s="222">
        <v>12.399499731999285</v>
      </c>
      <c r="L18" s="280">
        <v>0</v>
      </c>
      <c r="M18" s="223">
        <v>20.816385822196398</v>
      </c>
    </row>
    <row r="19" spans="1:13">
      <c r="A19" s="263" t="s">
        <v>44</v>
      </c>
      <c r="B19" s="648">
        <v>19310</v>
      </c>
      <c r="C19" s="649">
        <v>5818</v>
      </c>
      <c r="D19" s="649">
        <v>0</v>
      </c>
      <c r="E19" s="220">
        <v>25128</v>
      </c>
      <c r="F19" s="648">
        <v>4542</v>
      </c>
      <c r="G19" s="649">
        <v>731</v>
      </c>
      <c r="H19" s="649">
        <v>0</v>
      </c>
      <c r="I19" s="671">
        <v>5273</v>
      </c>
      <c r="J19" s="221">
        <v>23.521491455204558</v>
      </c>
      <c r="K19" s="222">
        <v>12.564455139223101</v>
      </c>
      <c r="L19" s="280">
        <v>0</v>
      </c>
      <c r="M19" s="223">
        <v>20.98455905762496</v>
      </c>
    </row>
    <row r="20" spans="1:13">
      <c r="A20" s="263" t="s">
        <v>45</v>
      </c>
      <c r="B20" s="648">
        <v>44114</v>
      </c>
      <c r="C20" s="649">
        <v>22800</v>
      </c>
      <c r="D20" s="649">
        <v>0</v>
      </c>
      <c r="E20" s="220">
        <v>66914</v>
      </c>
      <c r="F20" s="648">
        <v>8414</v>
      </c>
      <c r="G20" s="649">
        <v>3279</v>
      </c>
      <c r="H20" s="649">
        <v>0</v>
      </c>
      <c r="I20" s="671">
        <v>11693</v>
      </c>
      <c r="J20" s="221">
        <v>19.073310060298319</v>
      </c>
      <c r="K20" s="222">
        <v>14.381578947368419</v>
      </c>
      <c r="L20" s="280">
        <v>0</v>
      </c>
      <c r="M20" s="223">
        <v>17.47466897809128</v>
      </c>
    </row>
    <row r="21" spans="1:13">
      <c r="A21" s="263" t="s">
        <v>46</v>
      </c>
      <c r="B21" s="648">
        <v>25352</v>
      </c>
      <c r="C21" s="649">
        <v>10521</v>
      </c>
      <c r="D21" s="649">
        <v>0</v>
      </c>
      <c r="E21" s="220">
        <v>35873</v>
      </c>
      <c r="F21" s="648">
        <v>4075</v>
      </c>
      <c r="G21" s="649">
        <v>1522</v>
      </c>
      <c r="H21" s="649">
        <v>0</v>
      </c>
      <c r="I21" s="671">
        <v>5597</v>
      </c>
      <c r="J21" s="221">
        <v>16.073682549700223</v>
      </c>
      <c r="K21" s="222">
        <v>14.466305484269556</v>
      </c>
      <c r="L21" s="280">
        <v>0</v>
      </c>
      <c r="M21" s="223">
        <v>15.602263540824577</v>
      </c>
    </row>
    <row r="22" spans="1:13">
      <c r="A22" s="263" t="s">
        <v>47</v>
      </c>
      <c r="B22" s="648">
        <v>540425</v>
      </c>
      <c r="C22" s="649">
        <v>263650</v>
      </c>
      <c r="D22" s="649">
        <v>0</v>
      </c>
      <c r="E22" s="220">
        <v>804075</v>
      </c>
      <c r="F22" s="648">
        <v>106433</v>
      </c>
      <c r="G22" s="649">
        <v>27302</v>
      </c>
      <c r="H22" s="649">
        <v>0</v>
      </c>
      <c r="I22" s="671">
        <v>133735</v>
      </c>
      <c r="J22" s="221">
        <v>19.694314659758525</v>
      </c>
      <c r="K22" s="222">
        <v>10.355395410582211</v>
      </c>
      <c r="L22" s="280">
        <v>0</v>
      </c>
      <c r="M22" s="223">
        <v>16.632154960669091</v>
      </c>
    </row>
    <row r="23" spans="1:13">
      <c r="A23" s="263" t="s">
        <v>48</v>
      </c>
      <c r="B23" s="648">
        <v>66726</v>
      </c>
      <c r="C23" s="649">
        <v>31594</v>
      </c>
      <c r="D23" s="649">
        <v>0</v>
      </c>
      <c r="E23" s="220">
        <v>98320</v>
      </c>
      <c r="F23" s="648">
        <v>13259</v>
      </c>
      <c r="G23" s="649">
        <v>3771</v>
      </c>
      <c r="H23" s="649">
        <v>0</v>
      </c>
      <c r="I23" s="671">
        <v>17030</v>
      </c>
      <c r="J23" s="221">
        <v>19.870814974672541</v>
      </c>
      <c r="K23" s="222">
        <v>11.935810596948787</v>
      </c>
      <c r="L23" s="280">
        <v>0</v>
      </c>
      <c r="M23" s="223">
        <v>17.320992676973148</v>
      </c>
    </row>
    <row r="24" spans="1:13">
      <c r="A24" s="263" t="s">
        <v>49</v>
      </c>
      <c r="B24" s="648">
        <v>22541</v>
      </c>
      <c r="C24" s="649">
        <v>8913</v>
      </c>
      <c r="D24" s="649">
        <v>0</v>
      </c>
      <c r="E24" s="220">
        <v>31454</v>
      </c>
      <c r="F24" s="648">
        <v>6057</v>
      </c>
      <c r="G24" s="649">
        <v>1121</v>
      </c>
      <c r="H24" s="649">
        <v>0</v>
      </c>
      <c r="I24" s="671">
        <v>7178</v>
      </c>
      <c r="J24" s="221">
        <v>26.871035002883637</v>
      </c>
      <c r="K24" s="222">
        <v>12.577134522607428</v>
      </c>
      <c r="L24" s="280">
        <v>0</v>
      </c>
      <c r="M24" s="223">
        <v>22.820626947288105</v>
      </c>
    </row>
    <row r="25" spans="1:13">
      <c r="A25" s="263" t="s">
        <v>50</v>
      </c>
      <c r="B25" s="648">
        <v>44569</v>
      </c>
      <c r="C25" s="649">
        <v>18847</v>
      </c>
      <c r="D25" s="649">
        <v>0</v>
      </c>
      <c r="E25" s="220">
        <v>63416</v>
      </c>
      <c r="F25" s="648">
        <v>7163</v>
      </c>
      <c r="G25" s="649">
        <v>1792</v>
      </c>
      <c r="H25" s="649">
        <v>0</v>
      </c>
      <c r="I25" s="671">
        <v>8955</v>
      </c>
      <c r="J25" s="221">
        <v>16.07170903542821</v>
      </c>
      <c r="K25" s="222">
        <v>9.5081445322863054</v>
      </c>
      <c r="L25" s="280">
        <v>0</v>
      </c>
      <c r="M25" s="223">
        <v>14.121042008325974</v>
      </c>
    </row>
    <row r="26" spans="1:13">
      <c r="A26" s="263" t="s">
        <v>51</v>
      </c>
      <c r="B26" s="648">
        <v>134361</v>
      </c>
      <c r="C26" s="649">
        <v>76989</v>
      </c>
      <c r="D26" s="649">
        <v>0</v>
      </c>
      <c r="E26" s="220">
        <v>211350</v>
      </c>
      <c r="F26" s="648">
        <v>13604</v>
      </c>
      <c r="G26" s="649">
        <v>4897</v>
      </c>
      <c r="H26" s="649">
        <v>0</v>
      </c>
      <c r="I26" s="671">
        <v>18501</v>
      </c>
      <c r="J26" s="221">
        <v>10.124961856491096</v>
      </c>
      <c r="K26" s="222">
        <v>6.3606489238722421</v>
      </c>
      <c r="L26" s="280">
        <v>0</v>
      </c>
      <c r="M26" s="223">
        <v>8.7537260468417308</v>
      </c>
    </row>
    <row r="27" spans="1:13">
      <c r="A27" s="263" t="s">
        <v>52</v>
      </c>
      <c r="B27" s="648">
        <v>124637</v>
      </c>
      <c r="C27" s="649">
        <v>41003</v>
      </c>
      <c r="D27" s="649">
        <v>0</v>
      </c>
      <c r="E27" s="220">
        <v>165640</v>
      </c>
      <c r="F27" s="648">
        <v>19792</v>
      </c>
      <c r="G27" s="649">
        <v>3944</v>
      </c>
      <c r="H27" s="649">
        <v>0</v>
      </c>
      <c r="I27" s="671">
        <v>23736</v>
      </c>
      <c r="J27" s="221">
        <v>15.879714691464011</v>
      </c>
      <c r="K27" s="222">
        <v>9.6188083798746433</v>
      </c>
      <c r="L27" s="280">
        <v>0</v>
      </c>
      <c r="M27" s="223">
        <v>14.329872011591402</v>
      </c>
    </row>
    <row r="28" spans="1:13">
      <c r="A28" s="263" t="s">
        <v>54</v>
      </c>
      <c r="B28" s="648">
        <v>41241</v>
      </c>
      <c r="C28" s="649">
        <v>25156</v>
      </c>
      <c r="D28" s="649">
        <v>0</v>
      </c>
      <c r="E28" s="220">
        <v>66397</v>
      </c>
      <c r="F28" s="648">
        <v>7199</v>
      </c>
      <c r="G28" s="649">
        <v>3306</v>
      </c>
      <c r="H28" s="649">
        <v>0</v>
      </c>
      <c r="I28" s="671">
        <v>10505</v>
      </c>
      <c r="J28" s="221">
        <v>17.455929778618366</v>
      </c>
      <c r="K28" s="222">
        <v>13.141993957703926</v>
      </c>
      <c r="L28" s="280">
        <v>0</v>
      </c>
      <c r="M28" s="223">
        <v>15.821497959245146</v>
      </c>
    </row>
    <row r="29" spans="1:13">
      <c r="A29" s="263" t="s">
        <v>55</v>
      </c>
      <c r="B29" s="648">
        <v>53184</v>
      </c>
      <c r="C29" s="649">
        <v>16386</v>
      </c>
      <c r="D29" s="649">
        <v>2</v>
      </c>
      <c r="E29" s="220">
        <v>69572</v>
      </c>
      <c r="F29" s="648">
        <v>11911</v>
      </c>
      <c r="G29" s="649">
        <v>2364</v>
      </c>
      <c r="H29" s="649">
        <v>0</v>
      </c>
      <c r="I29" s="671">
        <v>14275</v>
      </c>
      <c r="J29" s="221">
        <v>22.395833333333336</v>
      </c>
      <c r="K29" s="222">
        <v>14.426949835225193</v>
      </c>
      <c r="L29" s="281">
        <v>0</v>
      </c>
      <c r="M29" s="223">
        <v>20.518311964583454</v>
      </c>
    </row>
    <row r="30" spans="1:13">
      <c r="A30" s="263" t="s">
        <v>56</v>
      </c>
      <c r="B30" s="648">
        <v>21817</v>
      </c>
      <c r="C30" s="649">
        <v>7783</v>
      </c>
      <c r="D30" s="649">
        <v>0</v>
      </c>
      <c r="E30" s="220">
        <v>29600</v>
      </c>
      <c r="F30" s="648">
        <v>5569</v>
      </c>
      <c r="G30" s="649">
        <v>1131</v>
      </c>
      <c r="H30" s="649">
        <v>0</v>
      </c>
      <c r="I30" s="671">
        <v>6700</v>
      </c>
      <c r="J30" s="221">
        <v>25.525965989824449</v>
      </c>
      <c r="K30" s="222">
        <v>14.531671591931131</v>
      </c>
      <c r="L30" s="280">
        <v>0</v>
      </c>
      <c r="M30" s="223">
        <v>22.635135135135133</v>
      </c>
    </row>
    <row r="31" spans="1:13">
      <c r="A31" s="263" t="s">
        <v>92</v>
      </c>
      <c r="B31" s="648">
        <v>60296</v>
      </c>
      <c r="C31" s="649">
        <v>17564</v>
      </c>
      <c r="D31" s="649">
        <v>0</v>
      </c>
      <c r="E31" s="220">
        <v>77860</v>
      </c>
      <c r="F31" s="648">
        <v>17146</v>
      </c>
      <c r="G31" s="649">
        <v>2765</v>
      </c>
      <c r="H31" s="649">
        <v>0</v>
      </c>
      <c r="I31" s="671">
        <v>19911</v>
      </c>
      <c r="J31" s="221">
        <v>28.436380522754412</v>
      </c>
      <c r="K31" s="222">
        <v>15.742427693008427</v>
      </c>
      <c r="L31" s="280">
        <v>0</v>
      </c>
      <c r="M31" s="223">
        <v>25.572823015669151</v>
      </c>
    </row>
    <row r="32" spans="1:13">
      <c r="A32" s="263" t="s">
        <v>93</v>
      </c>
      <c r="B32" s="648">
        <v>134031</v>
      </c>
      <c r="C32" s="649">
        <v>61889</v>
      </c>
      <c r="D32" s="649">
        <v>0</v>
      </c>
      <c r="E32" s="220">
        <v>195920</v>
      </c>
      <c r="F32" s="648">
        <v>36857</v>
      </c>
      <c r="G32" s="649">
        <v>10301</v>
      </c>
      <c r="H32" s="649">
        <v>0</v>
      </c>
      <c r="I32" s="671">
        <v>47158</v>
      </c>
      <c r="J32" s="221">
        <v>27.49886220352008</v>
      </c>
      <c r="K32" s="222">
        <v>16.644314821696909</v>
      </c>
      <c r="L32" s="280">
        <v>0</v>
      </c>
      <c r="M32" s="223">
        <v>24.070028583095141</v>
      </c>
    </row>
    <row r="33" spans="1:13">
      <c r="A33" s="263" t="s">
        <v>94</v>
      </c>
      <c r="B33" s="648">
        <v>288673</v>
      </c>
      <c r="C33" s="649">
        <v>67570</v>
      </c>
      <c r="D33" s="649">
        <v>0</v>
      </c>
      <c r="E33" s="220">
        <v>356243</v>
      </c>
      <c r="F33" s="648">
        <v>30951</v>
      </c>
      <c r="G33" s="649">
        <v>5435</v>
      </c>
      <c r="H33" s="649">
        <v>0</v>
      </c>
      <c r="I33" s="671">
        <v>36386</v>
      </c>
      <c r="J33" s="221">
        <v>10.721820191011975</v>
      </c>
      <c r="K33" s="222">
        <v>8.043510433624391</v>
      </c>
      <c r="L33" s="280">
        <v>0</v>
      </c>
      <c r="M33" s="223">
        <v>10.213814727587629</v>
      </c>
    </row>
    <row r="34" spans="1:13">
      <c r="A34" s="263" t="s">
        <v>95</v>
      </c>
      <c r="B34" s="648">
        <v>36569</v>
      </c>
      <c r="C34" s="649">
        <v>19376</v>
      </c>
      <c r="D34" s="649">
        <v>0</v>
      </c>
      <c r="E34" s="220">
        <v>55945</v>
      </c>
      <c r="F34" s="648">
        <v>5892</v>
      </c>
      <c r="G34" s="649">
        <v>2699</v>
      </c>
      <c r="H34" s="649">
        <v>0</v>
      </c>
      <c r="I34" s="671">
        <v>8591</v>
      </c>
      <c r="J34" s="221">
        <v>16.112007437993931</v>
      </c>
      <c r="K34" s="222">
        <v>13.929603633360859</v>
      </c>
      <c r="L34" s="280">
        <v>0</v>
      </c>
      <c r="M34" s="223">
        <v>15.356153364911968</v>
      </c>
    </row>
    <row r="35" spans="1:13">
      <c r="A35" s="263" t="s">
        <v>96</v>
      </c>
      <c r="B35" s="648">
        <v>9043</v>
      </c>
      <c r="C35" s="649">
        <v>3061</v>
      </c>
      <c r="D35" s="649">
        <v>0</v>
      </c>
      <c r="E35" s="220">
        <v>12104</v>
      </c>
      <c r="F35" s="648">
        <v>3244</v>
      </c>
      <c r="G35" s="649">
        <v>839</v>
      </c>
      <c r="H35" s="649">
        <v>0</v>
      </c>
      <c r="I35" s="671">
        <v>4083</v>
      </c>
      <c r="J35" s="221">
        <v>35.873050978657524</v>
      </c>
      <c r="K35" s="222">
        <v>27.409343351845799</v>
      </c>
      <c r="L35" s="280">
        <v>0</v>
      </c>
      <c r="M35" s="223">
        <v>33.732650363516193</v>
      </c>
    </row>
    <row r="36" spans="1:13">
      <c r="A36" s="263" t="s">
        <v>97</v>
      </c>
      <c r="B36" s="648">
        <v>9764</v>
      </c>
      <c r="C36" s="649">
        <v>2155</v>
      </c>
      <c r="D36" s="649">
        <v>0</v>
      </c>
      <c r="E36" s="220">
        <v>11919</v>
      </c>
      <c r="F36" s="648">
        <v>2686</v>
      </c>
      <c r="G36" s="649">
        <v>515</v>
      </c>
      <c r="H36" s="649">
        <v>0</v>
      </c>
      <c r="I36" s="671">
        <v>3201</v>
      </c>
      <c r="J36" s="221">
        <v>27.509217533797624</v>
      </c>
      <c r="K36" s="222">
        <v>23.897911832946637</v>
      </c>
      <c r="L36" s="280">
        <v>0</v>
      </c>
      <c r="M36" s="223">
        <v>26.856279889252455</v>
      </c>
    </row>
    <row r="37" spans="1:13">
      <c r="A37" s="263" t="s">
        <v>98</v>
      </c>
      <c r="B37" s="648">
        <v>134282</v>
      </c>
      <c r="C37" s="649">
        <v>31551</v>
      </c>
      <c r="D37" s="649">
        <v>0</v>
      </c>
      <c r="E37" s="220">
        <v>165833</v>
      </c>
      <c r="F37" s="648">
        <v>22009</v>
      </c>
      <c r="G37" s="649">
        <v>4183</v>
      </c>
      <c r="H37" s="649">
        <v>0</v>
      </c>
      <c r="I37" s="671">
        <v>26192</v>
      </c>
      <c r="J37" s="221">
        <v>16.390134195201146</v>
      </c>
      <c r="K37" s="222">
        <v>13.257899908085321</v>
      </c>
      <c r="L37" s="280">
        <v>0</v>
      </c>
      <c r="M37" s="223">
        <v>15.794202601412263</v>
      </c>
    </row>
    <row r="38" spans="1:13">
      <c r="A38" s="263" t="s">
        <v>100</v>
      </c>
      <c r="B38" s="648">
        <v>42828</v>
      </c>
      <c r="C38" s="649">
        <v>20474</v>
      </c>
      <c r="D38" s="649">
        <v>0</v>
      </c>
      <c r="E38" s="220">
        <v>63302</v>
      </c>
      <c r="F38" s="648">
        <v>7297</v>
      </c>
      <c r="G38" s="649">
        <v>2756</v>
      </c>
      <c r="H38" s="649">
        <v>0</v>
      </c>
      <c r="I38" s="671">
        <v>10053</v>
      </c>
      <c r="J38" s="221">
        <v>17.0379191183338</v>
      </c>
      <c r="K38" s="222">
        <v>13.460974894988768</v>
      </c>
      <c r="L38" s="280">
        <v>0</v>
      </c>
      <c r="M38" s="223">
        <v>15.881014817857256</v>
      </c>
    </row>
    <row r="39" spans="1:13">
      <c r="A39" s="263" t="s">
        <v>119</v>
      </c>
      <c r="B39" s="648">
        <v>247826</v>
      </c>
      <c r="C39" s="649">
        <v>88226</v>
      </c>
      <c r="D39" s="649">
        <v>0</v>
      </c>
      <c r="E39" s="220">
        <v>336052</v>
      </c>
      <c r="F39" s="648">
        <v>28525</v>
      </c>
      <c r="G39" s="649">
        <v>7839</v>
      </c>
      <c r="H39" s="649">
        <v>0</v>
      </c>
      <c r="I39" s="671">
        <v>36364</v>
      </c>
      <c r="J39" s="221">
        <v>11.510091757926933</v>
      </c>
      <c r="K39" s="222">
        <v>8.8851359009815702</v>
      </c>
      <c r="L39" s="280">
        <v>0</v>
      </c>
      <c r="M39" s="223">
        <v>10.820944377655838</v>
      </c>
    </row>
    <row r="40" spans="1:13" ht="13.5" thickBot="1">
      <c r="A40" s="265" t="s">
        <v>101</v>
      </c>
      <c r="B40" s="653">
        <v>3072527</v>
      </c>
      <c r="C40" s="654">
        <v>1673817</v>
      </c>
      <c r="D40" s="654">
        <v>5879</v>
      </c>
      <c r="E40" s="224">
        <v>4752223</v>
      </c>
      <c r="F40" s="653">
        <v>315639</v>
      </c>
      <c r="G40" s="654">
        <v>139082</v>
      </c>
      <c r="H40" s="654">
        <v>4387</v>
      </c>
      <c r="I40" s="799">
        <v>459108</v>
      </c>
      <c r="J40" s="225">
        <v>10.272944712934988</v>
      </c>
      <c r="K40" s="226">
        <v>8.3092715631398182</v>
      </c>
      <c r="L40" s="282">
        <v>74.621534274536486</v>
      </c>
      <c r="M40" s="227">
        <v>9.660910272939633</v>
      </c>
    </row>
    <row r="42" spans="1:13" s="545" customFormat="1" ht="33.75" customHeight="1">
      <c r="A42" s="540" t="s">
        <v>544</v>
      </c>
      <c r="B42" s="541"/>
      <c r="C42" s="543"/>
      <c r="D42" s="543"/>
      <c r="E42" s="544"/>
      <c r="F42" s="544"/>
      <c r="G42" s="544"/>
      <c r="H42" s="544"/>
      <c r="I42" s="544"/>
      <c r="J42" s="1172" t="s">
        <v>58</v>
      </c>
      <c r="K42" s="1172"/>
      <c r="L42" s="1172"/>
      <c r="M42" s="1172"/>
    </row>
    <row r="43" spans="1:13" ht="6.75" customHeight="1"/>
    <row r="44" spans="1:13" ht="35.25" customHeight="1">
      <c r="A44" s="1288" t="s">
        <v>1099</v>
      </c>
      <c r="B44" s="1288"/>
      <c r="C44" s="1288"/>
      <c r="D44" s="1288"/>
      <c r="E44" s="1288"/>
      <c r="F44" s="1288"/>
      <c r="G44" s="1288"/>
      <c r="H44" s="1288"/>
      <c r="I44" s="1288"/>
      <c r="J44" s="1288"/>
      <c r="K44" s="1288"/>
      <c r="L44" s="1288"/>
      <c r="M44" s="1288"/>
    </row>
    <row r="45" spans="1:13" ht="15" customHeight="1" thickBot="1"/>
    <row r="46" spans="1:13" ht="37.5" customHeight="1" thickBot="1">
      <c r="A46" s="1289" t="s">
        <v>158</v>
      </c>
      <c r="B46" s="1291" t="s">
        <v>543</v>
      </c>
      <c r="C46" s="1292"/>
      <c r="D46" s="1292"/>
      <c r="E46" s="1293"/>
      <c r="F46" s="1291" t="s">
        <v>388</v>
      </c>
      <c r="G46" s="1292"/>
      <c r="H46" s="1292"/>
      <c r="I46" s="1293"/>
      <c r="J46" s="1292" t="s">
        <v>389</v>
      </c>
      <c r="K46" s="1292"/>
      <c r="L46" s="1292"/>
      <c r="M46" s="1293"/>
    </row>
    <row r="47" spans="1:13" ht="39" thickBot="1">
      <c r="A47" s="1290"/>
      <c r="B47" s="449" t="s">
        <v>323</v>
      </c>
      <c r="C47" s="450" t="s">
        <v>324</v>
      </c>
      <c r="D47" s="451" t="s">
        <v>354</v>
      </c>
      <c r="E47" s="452" t="s">
        <v>325</v>
      </c>
      <c r="F47" s="528" t="s">
        <v>323</v>
      </c>
      <c r="G47" s="529" t="s">
        <v>324</v>
      </c>
      <c r="H47" s="529" t="s">
        <v>354</v>
      </c>
      <c r="I47" s="530" t="s">
        <v>325</v>
      </c>
      <c r="J47" s="449" t="s">
        <v>323</v>
      </c>
      <c r="K47" s="450" t="s">
        <v>324</v>
      </c>
      <c r="L47" s="450" t="s">
        <v>354</v>
      </c>
      <c r="M47" s="452" t="s">
        <v>325</v>
      </c>
    </row>
    <row r="48" spans="1:13">
      <c r="A48" s="264" t="s">
        <v>102</v>
      </c>
      <c r="B48" s="643">
        <v>674292</v>
      </c>
      <c r="C48" s="644">
        <v>364020</v>
      </c>
      <c r="D48" s="644">
        <v>0</v>
      </c>
      <c r="E48" s="216">
        <f t="shared" ref="E48:E81" si="0">B48+C48+D48</f>
        <v>1038312</v>
      </c>
      <c r="F48" s="643">
        <v>106872</v>
      </c>
      <c r="G48" s="644">
        <v>34607</v>
      </c>
      <c r="H48" s="644">
        <v>0</v>
      </c>
      <c r="I48" s="646">
        <f t="shared" ref="I48:I81" si="1">F48+G48+H48</f>
        <v>141479</v>
      </c>
      <c r="J48" s="217">
        <f t="shared" ref="J48:K63" si="2">F48/B48*100</f>
        <v>15.849513267249204</v>
      </c>
      <c r="K48" s="218">
        <f t="shared" si="2"/>
        <v>9.5068952255370576</v>
      </c>
      <c r="L48" s="284">
        <v>0</v>
      </c>
      <c r="M48" s="219">
        <f>I48/E48*100</f>
        <v>13.625865828382992</v>
      </c>
    </row>
    <row r="49" spans="1:13">
      <c r="A49" s="263" t="s">
        <v>106</v>
      </c>
      <c r="B49" s="648">
        <v>13612</v>
      </c>
      <c r="C49" s="649">
        <v>5266</v>
      </c>
      <c r="D49" s="649">
        <v>0</v>
      </c>
      <c r="E49" s="220">
        <f t="shared" si="0"/>
        <v>18878</v>
      </c>
      <c r="F49" s="648">
        <v>4382</v>
      </c>
      <c r="G49" s="649">
        <v>1208</v>
      </c>
      <c r="H49" s="649">
        <v>0</v>
      </c>
      <c r="I49" s="283">
        <f t="shared" si="1"/>
        <v>5590</v>
      </c>
      <c r="J49" s="221">
        <f t="shared" si="2"/>
        <v>32.192183367616813</v>
      </c>
      <c r="K49" s="222">
        <f t="shared" si="2"/>
        <v>22.939612609191038</v>
      </c>
      <c r="L49" s="285">
        <v>0</v>
      </c>
      <c r="M49" s="223">
        <f t="shared" ref="M49:M81" si="3">I49/E49*100</f>
        <v>29.611187625807815</v>
      </c>
    </row>
    <row r="50" spans="1:13">
      <c r="A50" s="263" t="s">
        <v>107</v>
      </c>
      <c r="B50" s="648">
        <v>36372</v>
      </c>
      <c r="C50" s="649">
        <v>15669</v>
      </c>
      <c r="D50" s="649">
        <v>0</v>
      </c>
      <c r="E50" s="220">
        <f t="shared" si="0"/>
        <v>52041</v>
      </c>
      <c r="F50" s="648">
        <v>7243</v>
      </c>
      <c r="G50" s="649">
        <v>1931</v>
      </c>
      <c r="H50" s="649">
        <v>0</v>
      </c>
      <c r="I50" s="283">
        <f t="shared" si="1"/>
        <v>9174</v>
      </c>
      <c r="J50" s="221">
        <f t="shared" si="2"/>
        <v>19.913669855933136</v>
      </c>
      <c r="K50" s="222">
        <f t="shared" si="2"/>
        <v>12.323696470738401</v>
      </c>
      <c r="L50" s="285">
        <v>0</v>
      </c>
      <c r="M50" s="223">
        <f t="shared" si="3"/>
        <v>17.628408370323399</v>
      </c>
    </row>
    <row r="51" spans="1:13">
      <c r="A51" s="263" t="s">
        <v>108</v>
      </c>
      <c r="B51" s="648">
        <v>190465</v>
      </c>
      <c r="C51" s="649">
        <v>60941</v>
      </c>
      <c r="D51" s="649">
        <v>0</v>
      </c>
      <c r="E51" s="220">
        <f t="shared" si="0"/>
        <v>251406</v>
      </c>
      <c r="F51" s="648">
        <v>42806</v>
      </c>
      <c r="G51" s="649">
        <v>5455</v>
      </c>
      <c r="H51" s="649">
        <v>0</v>
      </c>
      <c r="I51" s="283">
        <f t="shared" si="1"/>
        <v>48261</v>
      </c>
      <c r="J51" s="221">
        <f t="shared" si="2"/>
        <v>22.47447037513454</v>
      </c>
      <c r="K51" s="222">
        <f t="shared" si="2"/>
        <v>8.9512807469519693</v>
      </c>
      <c r="L51" s="285">
        <v>0</v>
      </c>
      <c r="M51" s="223">
        <f t="shared" si="3"/>
        <v>19.196439225794133</v>
      </c>
    </row>
    <row r="52" spans="1:13">
      <c r="A52" s="263" t="s">
        <v>110</v>
      </c>
      <c r="B52" s="648">
        <v>50915</v>
      </c>
      <c r="C52" s="649">
        <v>26005</v>
      </c>
      <c r="D52" s="649">
        <v>0</v>
      </c>
      <c r="E52" s="220">
        <f t="shared" si="0"/>
        <v>76920</v>
      </c>
      <c r="F52" s="648">
        <v>10941</v>
      </c>
      <c r="G52" s="649">
        <v>2634</v>
      </c>
      <c r="H52" s="649">
        <v>0</v>
      </c>
      <c r="I52" s="283">
        <f t="shared" si="1"/>
        <v>13575</v>
      </c>
      <c r="J52" s="221">
        <f t="shared" si="2"/>
        <v>21.488755769419619</v>
      </c>
      <c r="K52" s="222">
        <f t="shared" si="2"/>
        <v>10.12882138050375</v>
      </c>
      <c r="L52" s="285">
        <v>0</v>
      </c>
      <c r="M52" s="223">
        <f t="shared" si="3"/>
        <v>17.648205928237129</v>
      </c>
    </row>
    <row r="53" spans="1:13">
      <c r="A53" s="263" t="s">
        <v>111</v>
      </c>
      <c r="B53" s="648">
        <v>20473</v>
      </c>
      <c r="C53" s="649">
        <v>6279</v>
      </c>
      <c r="D53" s="649">
        <v>0</v>
      </c>
      <c r="E53" s="220">
        <f t="shared" si="0"/>
        <v>26752</v>
      </c>
      <c r="F53" s="648">
        <v>6591</v>
      </c>
      <c r="G53" s="649">
        <v>1224</v>
      </c>
      <c r="H53" s="649">
        <v>0</v>
      </c>
      <c r="I53" s="283">
        <f t="shared" si="1"/>
        <v>7815</v>
      </c>
      <c r="J53" s="221">
        <f t="shared" si="2"/>
        <v>32.193620866507104</v>
      </c>
      <c r="K53" s="222">
        <f t="shared" si="2"/>
        <v>19.493549928332538</v>
      </c>
      <c r="L53" s="285">
        <v>0</v>
      </c>
      <c r="M53" s="223">
        <f t="shared" si="3"/>
        <v>29.212769138755977</v>
      </c>
    </row>
    <row r="54" spans="1:13">
      <c r="A54" s="263" t="s">
        <v>113</v>
      </c>
      <c r="B54" s="648">
        <v>460092</v>
      </c>
      <c r="C54" s="649">
        <v>176133</v>
      </c>
      <c r="D54" s="649">
        <v>0</v>
      </c>
      <c r="E54" s="220">
        <f t="shared" si="0"/>
        <v>636225</v>
      </c>
      <c r="F54" s="648">
        <v>101610</v>
      </c>
      <c r="G54" s="649">
        <v>20847</v>
      </c>
      <c r="H54" s="649">
        <v>0</v>
      </c>
      <c r="I54" s="283">
        <f t="shared" si="1"/>
        <v>122457</v>
      </c>
      <c r="J54" s="221">
        <f t="shared" si="2"/>
        <v>22.084713492084195</v>
      </c>
      <c r="K54" s="222">
        <f t="shared" si="2"/>
        <v>11.835942157347004</v>
      </c>
      <c r="L54" s="285">
        <v>0</v>
      </c>
      <c r="M54" s="223">
        <f t="shared" si="3"/>
        <v>19.247436048567724</v>
      </c>
    </row>
    <row r="55" spans="1:13">
      <c r="A55" s="263" t="s">
        <v>114</v>
      </c>
      <c r="B55" s="648">
        <v>270708</v>
      </c>
      <c r="C55" s="649">
        <v>81611</v>
      </c>
      <c r="D55" s="649">
        <v>0</v>
      </c>
      <c r="E55" s="220">
        <f t="shared" si="0"/>
        <v>352319</v>
      </c>
      <c r="F55" s="648">
        <v>36605</v>
      </c>
      <c r="G55" s="649">
        <v>8152</v>
      </c>
      <c r="H55" s="649">
        <v>0</v>
      </c>
      <c r="I55" s="283">
        <f t="shared" si="1"/>
        <v>44757</v>
      </c>
      <c r="J55" s="221">
        <f t="shared" si="2"/>
        <v>13.521949850022901</v>
      </c>
      <c r="K55" s="222">
        <f t="shared" si="2"/>
        <v>9.9888495423411072</v>
      </c>
      <c r="L55" s="285">
        <v>0</v>
      </c>
      <c r="M55" s="223">
        <f t="shared" si="3"/>
        <v>12.703544231222272</v>
      </c>
    </row>
    <row r="56" spans="1:13">
      <c r="A56" s="263" t="s">
        <v>115</v>
      </c>
      <c r="B56" s="648">
        <v>70375</v>
      </c>
      <c r="C56" s="649">
        <v>27865</v>
      </c>
      <c r="D56" s="649">
        <v>0</v>
      </c>
      <c r="E56" s="220">
        <f t="shared" si="0"/>
        <v>98240</v>
      </c>
      <c r="F56" s="648">
        <v>20379</v>
      </c>
      <c r="G56" s="649">
        <v>7754</v>
      </c>
      <c r="H56" s="649">
        <v>0</v>
      </c>
      <c r="I56" s="283">
        <f t="shared" si="1"/>
        <v>28133</v>
      </c>
      <c r="J56" s="221">
        <f t="shared" si="2"/>
        <v>28.957726465364118</v>
      </c>
      <c r="K56" s="222">
        <f t="shared" si="2"/>
        <v>27.827023147317426</v>
      </c>
      <c r="L56" s="285">
        <v>0</v>
      </c>
      <c r="M56" s="223">
        <f t="shared" si="3"/>
        <v>28.637011400651463</v>
      </c>
    </row>
    <row r="57" spans="1:13">
      <c r="A57" s="263" t="s">
        <v>116</v>
      </c>
      <c r="B57" s="648">
        <v>73772</v>
      </c>
      <c r="C57" s="649">
        <v>22097</v>
      </c>
      <c r="D57" s="649">
        <v>0</v>
      </c>
      <c r="E57" s="220">
        <f t="shared" si="0"/>
        <v>95869</v>
      </c>
      <c r="F57" s="648">
        <v>16185</v>
      </c>
      <c r="G57" s="649">
        <v>3799</v>
      </c>
      <c r="H57" s="649">
        <v>0</v>
      </c>
      <c r="I57" s="283">
        <f t="shared" si="1"/>
        <v>19984</v>
      </c>
      <c r="J57" s="221">
        <f t="shared" si="2"/>
        <v>21.939218131540422</v>
      </c>
      <c r="K57" s="222">
        <f t="shared" si="2"/>
        <v>17.192379055980449</v>
      </c>
      <c r="L57" s="285">
        <v>0</v>
      </c>
      <c r="M57" s="223">
        <f t="shared" si="3"/>
        <v>20.845111558480845</v>
      </c>
    </row>
    <row r="58" spans="1:13">
      <c r="A58" s="263" t="s">
        <v>118</v>
      </c>
      <c r="B58" s="648">
        <v>196602</v>
      </c>
      <c r="C58" s="649">
        <v>90247</v>
      </c>
      <c r="D58" s="649">
        <v>0</v>
      </c>
      <c r="E58" s="220">
        <f t="shared" si="0"/>
        <v>286849</v>
      </c>
      <c r="F58" s="648">
        <v>47608</v>
      </c>
      <c r="G58" s="649">
        <v>13239</v>
      </c>
      <c r="H58" s="649">
        <v>0</v>
      </c>
      <c r="I58" s="283">
        <f t="shared" si="1"/>
        <v>60847</v>
      </c>
      <c r="J58" s="221">
        <f t="shared" si="2"/>
        <v>24.215419985554572</v>
      </c>
      <c r="K58" s="222">
        <f t="shared" si="2"/>
        <v>14.669739714339535</v>
      </c>
      <c r="L58" s="285">
        <v>0</v>
      </c>
      <c r="M58" s="223">
        <f t="shared" si="3"/>
        <v>21.212205724963308</v>
      </c>
    </row>
    <row r="59" spans="1:13">
      <c r="A59" s="263" t="s">
        <v>103</v>
      </c>
      <c r="B59" s="648">
        <v>117149</v>
      </c>
      <c r="C59" s="649">
        <v>24903</v>
      </c>
      <c r="D59" s="649">
        <v>0</v>
      </c>
      <c r="E59" s="220">
        <f t="shared" si="0"/>
        <v>142052</v>
      </c>
      <c r="F59" s="648">
        <v>17975</v>
      </c>
      <c r="G59" s="649">
        <v>2783</v>
      </c>
      <c r="H59" s="649">
        <v>0</v>
      </c>
      <c r="I59" s="283">
        <f t="shared" si="1"/>
        <v>20758</v>
      </c>
      <c r="J59" s="221">
        <f t="shared" si="2"/>
        <v>15.343707586065609</v>
      </c>
      <c r="K59" s="222">
        <f t="shared" si="2"/>
        <v>11.175360398345582</v>
      </c>
      <c r="L59" s="285">
        <v>0</v>
      </c>
      <c r="M59" s="223">
        <f t="shared" si="3"/>
        <v>14.612958634866105</v>
      </c>
    </row>
    <row r="60" spans="1:13">
      <c r="A60" s="263" t="s">
        <v>117</v>
      </c>
      <c r="B60" s="648">
        <v>75566</v>
      </c>
      <c r="C60" s="649">
        <v>16677</v>
      </c>
      <c r="D60" s="649">
        <v>0</v>
      </c>
      <c r="E60" s="220">
        <f t="shared" si="0"/>
        <v>92243</v>
      </c>
      <c r="F60" s="648">
        <v>9303</v>
      </c>
      <c r="G60" s="649">
        <v>1428</v>
      </c>
      <c r="H60" s="649">
        <v>0</v>
      </c>
      <c r="I60" s="283">
        <f t="shared" si="1"/>
        <v>10731</v>
      </c>
      <c r="J60" s="221">
        <f t="shared" si="2"/>
        <v>12.311092290183415</v>
      </c>
      <c r="K60" s="222">
        <f t="shared" si="2"/>
        <v>8.5626911314984699</v>
      </c>
      <c r="L60" s="285">
        <v>0</v>
      </c>
      <c r="M60" s="223">
        <f t="shared" si="3"/>
        <v>11.633403076656224</v>
      </c>
    </row>
    <row r="61" spans="1:13">
      <c r="A61" s="263" t="s">
        <v>120</v>
      </c>
      <c r="B61" s="648">
        <v>169201</v>
      </c>
      <c r="C61" s="649">
        <v>74680</v>
      </c>
      <c r="D61" s="649">
        <v>0</v>
      </c>
      <c r="E61" s="220">
        <f t="shared" si="0"/>
        <v>243881</v>
      </c>
      <c r="F61" s="648">
        <v>18693</v>
      </c>
      <c r="G61" s="649">
        <v>6886</v>
      </c>
      <c r="H61" s="649">
        <v>0</v>
      </c>
      <c r="I61" s="283">
        <f t="shared" si="1"/>
        <v>25579</v>
      </c>
      <c r="J61" s="221">
        <f t="shared" si="2"/>
        <v>11.047807046057647</v>
      </c>
      <c r="K61" s="222">
        <f t="shared" si="2"/>
        <v>9.2206748794858058</v>
      </c>
      <c r="L61" s="285">
        <v>0</v>
      </c>
      <c r="M61" s="223">
        <f t="shared" si="3"/>
        <v>10.488311922617997</v>
      </c>
    </row>
    <row r="62" spans="1:13">
      <c r="A62" s="263" t="s">
        <v>121</v>
      </c>
      <c r="B62" s="648">
        <v>15925</v>
      </c>
      <c r="C62" s="649">
        <v>4632</v>
      </c>
      <c r="D62" s="649">
        <v>0</v>
      </c>
      <c r="E62" s="220">
        <f t="shared" si="0"/>
        <v>20557</v>
      </c>
      <c r="F62" s="648">
        <v>3738</v>
      </c>
      <c r="G62" s="649">
        <v>589</v>
      </c>
      <c r="H62" s="649">
        <v>0</v>
      </c>
      <c r="I62" s="283">
        <f t="shared" si="1"/>
        <v>4327</v>
      </c>
      <c r="J62" s="221">
        <f t="shared" si="2"/>
        <v>23.472527472527471</v>
      </c>
      <c r="K62" s="222">
        <f t="shared" si="2"/>
        <v>12.715889464594127</v>
      </c>
      <c r="L62" s="285">
        <v>0</v>
      </c>
      <c r="M62" s="223">
        <f t="shared" si="3"/>
        <v>21.04879116602617</v>
      </c>
    </row>
    <row r="63" spans="1:13">
      <c r="A63" s="263" t="s">
        <v>122</v>
      </c>
      <c r="B63" s="648">
        <v>35481</v>
      </c>
      <c r="C63" s="649">
        <v>13650</v>
      </c>
      <c r="D63" s="649">
        <v>0</v>
      </c>
      <c r="E63" s="220">
        <f t="shared" si="0"/>
        <v>49131</v>
      </c>
      <c r="F63" s="648">
        <v>4600</v>
      </c>
      <c r="G63" s="649">
        <v>1319</v>
      </c>
      <c r="H63" s="649">
        <v>0</v>
      </c>
      <c r="I63" s="283">
        <f t="shared" si="1"/>
        <v>5919</v>
      </c>
      <c r="J63" s="221">
        <f t="shared" si="2"/>
        <v>12.964685324539897</v>
      </c>
      <c r="K63" s="222">
        <f t="shared" si="2"/>
        <v>9.6630036630036642</v>
      </c>
      <c r="L63" s="285">
        <v>0</v>
      </c>
      <c r="M63" s="223">
        <f t="shared" si="3"/>
        <v>12.047383525676253</v>
      </c>
    </row>
    <row r="64" spans="1:13">
      <c r="A64" s="263" t="s">
        <v>123</v>
      </c>
      <c r="B64" s="648">
        <v>30427</v>
      </c>
      <c r="C64" s="649">
        <v>10558</v>
      </c>
      <c r="D64" s="649">
        <v>0</v>
      </c>
      <c r="E64" s="220">
        <f t="shared" si="0"/>
        <v>40985</v>
      </c>
      <c r="F64" s="648">
        <v>4601</v>
      </c>
      <c r="G64" s="649">
        <v>1403</v>
      </c>
      <c r="H64" s="649">
        <v>0</v>
      </c>
      <c r="I64" s="283">
        <f t="shared" si="1"/>
        <v>6004</v>
      </c>
      <c r="J64" s="221">
        <f t="shared" ref="J64:K81" si="4">F64/B64*100</f>
        <v>15.121438196338776</v>
      </c>
      <c r="K64" s="222">
        <f t="shared" si="4"/>
        <v>13.288501610153439</v>
      </c>
      <c r="L64" s="285">
        <v>0</v>
      </c>
      <c r="M64" s="223">
        <f t="shared" si="3"/>
        <v>14.649261925094548</v>
      </c>
    </row>
    <row r="65" spans="1:13">
      <c r="A65" s="263" t="s">
        <v>124</v>
      </c>
      <c r="B65" s="648">
        <v>60022</v>
      </c>
      <c r="C65" s="649">
        <v>34486</v>
      </c>
      <c r="D65" s="649">
        <v>0</v>
      </c>
      <c r="E65" s="220">
        <f t="shared" si="0"/>
        <v>94508</v>
      </c>
      <c r="F65" s="648">
        <v>8606</v>
      </c>
      <c r="G65" s="649">
        <v>2983</v>
      </c>
      <c r="H65" s="649">
        <v>0</v>
      </c>
      <c r="I65" s="283">
        <f t="shared" si="1"/>
        <v>11589</v>
      </c>
      <c r="J65" s="221">
        <f t="shared" si="4"/>
        <v>14.338076038785779</v>
      </c>
      <c r="K65" s="222">
        <f t="shared" si="4"/>
        <v>8.6498869106304017</v>
      </c>
      <c r="L65" s="285">
        <v>0</v>
      </c>
      <c r="M65" s="223">
        <f t="shared" si="3"/>
        <v>12.262453972150505</v>
      </c>
    </row>
    <row r="66" spans="1:13">
      <c r="A66" s="263" t="s">
        <v>125</v>
      </c>
      <c r="B66" s="648">
        <v>39493</v>
      </c>
      <c r="C66" s="649">
        <v>14429</v>
      </c>
      <c r="D66" s="649">
        <v>0</v>
      </c>
      <c r="E66" s="220">
        <f t="shared" si="0"/>
        <v>53922</v>
      </c>
      <c r="F66" s="648">
        <v>10966</v>
      </c>
      <c r="G66" s="649">
        <v>2844</v>
      </c>
      <c r="H66" s="649">
        <v>0</v>
      </c>
      <c r="I66" s="283">
        <f t="shared" si="1"/>
        <v>13810</v>
      </c>
      <c r="J66" s="221">
        <f t="shared" si="4"/>
        <v>27.766946041070568</v>
      </c>
      <c r="K66" s="222">
        <f t="shared" si="4"/>
        <v>19.710305634486105</v>
      </c>
      <c r="L66" s="285">
        <v>0</v>
      </c>
      <c r="M66" s="223">
        <f t="shared" si="3"/>
        <v>25.611067838730015</v>
      </c>
    </row>
    <row r="67" spans="1:13">
      <c r="A67" s="263" t="s">
        <v>126</v>
      </c>
      <c r="B67" s="648">
        <v>155208</v>
      </c>
      <c r="C67" s="649">
        <v>65942</v>
      </c>
      <c r="D67" s="649">
        <v>0</v>
      </c>
      <c r="E67" s="220">
        <f t="shared" si="0"/>
        <v>221150</v>
      </c>
      <c r="F67" s="648">
        <v>30110</v>
      </c>
      <c r="G67" s="649">
        <v>7997</v>
      </c>
      <c r="H67" s="649">
        <v>0</v>
      </c>
      <c r="I67" s="283">
        <f t="shared" si="1"/>
        <v>38107</v>
      </c>
      <c r="J67" s="221">
        <f t="shared" si="4"/>
        <v>19.399773207566621</v>
      </c>
      <c r="K67" s="222">
        <f t="shared" si="4"/>
        <v>12.127324012010554</v>
      </c>
      <c r="L67" s="285">
        <v>0</v>
      </c>
      <c r="M67" s="223">
        <f t="shared" si="3"/>
        <v>17.231290978973547</v>
      </c>
    </row>
    <row r="68" spans="1:13">
      <c r="A68" s="263" t="s">
        <v>127</v>
      </c>
      <c r="B68" s="648">
        <v>133028</v>
      </c>
      <c r="C68" s="649">
        <v>66530</v>
      </c>
      <c r="D68" s="649">
        <v>0</v>
      </c>
      <c r="E68" s="220">
        <f t="shared" si="0"/>
        <v>199558</v>
      </c>
      <c r="F68" s="648">
        <v>20305</v>
      </c>
      <c r="G68" s="649">
        <v>6743</v>
      </c>
      <c r="H68" s="649">
        <v>0</v>
      </c>
      <c r="I68" s="283">
        <f t="shared" si="1"/>
        <v>27048</v>
      </c>
      <c r="J68" s="221">
        <f t="shared" si="4"/>
        <v>15.263703881889526</v>
      </c>
      <c r="K68" s="222">
        <f t="shared" si="4"/>
        <v>10.135277318502931</v>
      </c>
      <c r="L68" s="285">
        <v>0</v>
      </c>
      <c r="M68" s="223">
        <f t="shared" si="3"/>
        <v>13.553954238867899</v>
      </c>
    </row>
    <row r="69" spans="1:13">
      <c r="A69" s="263" t="s">
        <v>128</v>
      </c>
      <c r="B69" s="648">
        <v>17460</v>
      </c>
      <c r="C69" s="649">
        <v>3916</v>
      </c>
      <c r="D69" s="649">
        <v>0</v>
      </c>
      <c r="E69" s="220">
        <f t="shared" si="0"/>
        <v>21376</v>
      </c>
      <c r="F69" s="648">
        <v>4224</v>
      </c>
      <c r="G69" s="649">
        <v>524</v>
      </c>
      <c r="H69" s="649">
        <v>0</v>
      </c>
      <c r="I69" s="283">
        <f t="shared" si="1"/>
        <v>4748</v>
      </c>
      <c r="J69" s="221">
        <f t="shared" si="4"/>
        <v>24.192439862542955</v>
      </c>
      <c r="K69" s="222">
        <f t="shared" si="4"/>
        <v>13.381001021450459</v>
      </c>
      <c r="L69" s="285">
        <v>0</v>
      </c>
      <c r="M69" s="223">
        <f t="shared" si="3"/>
        <v>22.21182634730539</v>
      </c>
    </row>
    <row r="70" spans="1:13">
      <c r="A70" s="263" t="s">
        <v>129</v>
      </c>
      <c r="B70" s="648">
        <v>18806</v>
      </c>
      <c r="C70" s="649">
        <v>9307</v>
      </c>
      <c r="D70" s="649">
        <v>0</v>
      </c>
      <c r="E70" s="220">
        <f t="shared" si="0"/>
        <v>28113</v>
      </c>
      <c r="F70" s="648">
        <v>3134</v>
      </c>
      <c r="G70" s="649">
        <v>1113</v>
      </c>
      <c r="H70" s="649">
        <v>0</v>
      </c>
      <c r="I70" s="283">
        <f t="shared" si="1"/>
        <v>4247</v>
      </c>
      <c r="J70" s="221">
        <f t="shared" si="4"/>
        <v>16.664894182707645</v>
      </c>
      <c r="K70" s="222">
        <f t="shared" si="4"/>
        <v>11.958740732781777</v>
      </c>
      <c r="L70" s="285">
        <v>0</v>
      </c>
      <c r="M70" s="223">
        <f t="shared" si="3"/>
        <v>15.106890050866149</v>
      </c>
    </row>
    <row r="71" spans="1:13">
      <c r="A71" s="263" t="s">
        <v>130</v>
      </c>
      <c r="B71" s="648">
        <v>56070</v>
      </c>
      <c r="C71" s="649">
        <v>17125</v>
      </c>
      <c r="D71" s="649">
        <v>0</v>
      </c>
      <c r="E71" s="220">
        <f t="shared" si="0"/>
        <v>73195</v>
      </c>
      <c r="F71" s="648">
        <v>12717</v>
      </c>
      <c r="G71" s="649">
        <v>2273</v>
      </c>
      <c r="H71" s="649">
        <v>0</v>
      </c>
      <c r="I71" s="283">
        <f t="shared" si="1"/>
        <v>14990</v>
      </c>
      <c r="J71" s="221">
        <f t="shared" si="4"/>
        <v>22.680577849117174</v>
      </c>
      <c r="K71" s="222">
        <f t="shared" si="4"/>
        <v>13.272992700729928</v>
      </c>
      <c r="L71" s="285">
        <v>0</v>
      </c>
      <c r="M71" s="223">
        <f t="shared" si="3"/>
        <v>20.479540952250836</v>
      </c>
    </row>
    <row r="72" spans="1:13">
      <c r="A72" s="263" t="s">
        <v>133</v>
      </c>
      <c r="B72" s="648">
        <v>227632</v>
      </c>
      <c r="C72" s="649">
        <v>103199</v>
      </c>
      <c r="D72" s="649">
        <v>0</v>
      </c>
      <c r="E72" s="220">
        <f t="shared" si="0"/>
        <v>330831</v>
      </c>
      <c r="F72" s="648">
        <v>48115</v>
      </c>
      <c r="G72" s="649">
        <v>16892</v>
      </c>
      <c r="H72" s="649">
        <v>0</v>
      </c>
      <c r="I72" s="283">
        <f t="shared" si="1"/>
        <v>65007</v>
      </c>
      <c r="J72" s="221">
        <f t="shared" si="4"/>
        <v>21.137186335840301</v>
      </c>
      <c r="K72" s="222">
        <f t="shared" si="4"/>
        <v>16.368375662554872</v>
      </c>
      <c r="L72" s="285">
        <v>0</v>
      </c>
      <c r="M72" s="223">
        <f t="shared" si="3"/>
        <v>19.649609619412935</v>
      </c>
    </row>
    <row r="73" spans="1:13">
      <c r="A73" s="263" t="s">
        <v>134</v>
      </c>
      <c r="B73" s="648">
        <v>45294</v>
      </c>
      <c r="C73" s="649">
        <v>20340</v>
      </c>
      <c r="D73" s="649">
        <v>0</v>
      </c>
      <c r="E73" s="220">
        <f t="shared" si="0"/>
        <v>65634</v>
      </c>
      <c r="F73" s="648">
        <v>9941</v>
      </c>
      <c r="G73" s="649">
        <v>3499</v>
      </c>
      <c r="H73" s="649">
        <v>0</v>
      </c>
      <c r="I73" s="283">
        <f t="shared" si="1"/>
        <v>13440</v>
      </c>
      <c r="J73" s="221">
        <f t="shared" si="4"/>
        <v>21.947719344725574</v>
      </c>
      <c r="K73" s="222">
        <f t="shared" si="4"/>
        <v>17.202556538839726</v>
      </c>
      <c r="L73" s="285">
        <v>0</v>
      </c>
      <c r="M73" s="223">
        <f t="shared" si="3"/>
        <v>20.477191699424079</v>
      </c>
    </row>
    <row r="74" spans="1:13">
      <c r="A74" s="263" t="s">
        <v>135</v>
      </c>
      <c r="B74" s="648">
        <v>83465</v>
      </c>
      <c r="C74" s="649">
        <v>36931</v>
      </c>
      <c r="D74" s="649">
        <v>0</v>
      </c>
      <c r="E74" s="220">
        <f t="shared" si="0"/>
        <v>120396</v>
      </c>
      <c r="F74" s="648">
        <v>13488</v>
      </c>
      <c r="G74" s="649">
        <v>4657</v>
      </c>
      <c r="H74" s="649">
        <v>0</v>
      </c>
      <c r="I74" s="283">
        <f t="shared" si="1"/>
        <v>18145</v>
      </c>
      <c r="J74" s="221">
        <f t="shared" si="4"/>
        <v>16.160067093991493</v>
      </c>
      <c r="K74" s="222">
        <f t="shared" si="4"/>
        <v>12.610002436977066</v>
      </c>
      <c r="L74" s="285">
        <v>0</v>
      </c>
      <c r="M74" s="223">
        <f t="shared" si="3"/>
        <v>15.07109870759826</v>
      </c>
    </row>
    <row r="75" spans="1:13">
      <c r="A75" s="263" t="s">
        <v>136</v>
      </c>
      <c r="B75" s="648">
        <v>4385</v>
      </c>
      <c r="C75" s="649">
        <v>2256</v>
      </c>
      <c r="D75" s="649">
        <v>0</v>
      </c>
      <c r="E75" s="220">
        <f t="shared" si="0"/>
        <v>6641</v>
      </c>
      <c r="F75" s="648">
        <v>1669</v>
      </c>
      <c r="G75" s="649">
        <v>680</v>
      </c>
      <c r="H75" s="649">
        <v>0</v>
      </c>
      <c r="I75" s="283">
        <f t="shared" si="1"/>
        <v>2349</v>
      </c>
      <c r="J75" s="221">
        <f t="shared" si="4"/>
        <v>38.061573546180163</v>
      </c>
      <c r="K75" s="222">
        <f t="shared" si="4"/>
        <v>30.141843971631204</v>
      </c>
      <c r="L75" s="285">
        <v>0</v>
      </c>
      <c r="M75" s="223">
        <f t="shared" si="3"/>
        <v>35.37117903930131</v>
      </c>
    </row>
    <row r="76" spans="1:13">
      <c r="A76" s="263" t="s">
        <v>131</v>
      </c>
      <c r="B76" s="648">
        <v>118511</v>
      </c>
      <c r="C76" s="649">
        <v>28243</v>
      </c>
      <c r="D76" s="649">
        <v>0</v>
      </c>
      <c r="E76" s="220">
        <f t="shared" si="0"/>
        <v>146754</v>
      </c>
      <c r="F76" s="648">
        <v>26621</v>
      </c>
      <c r="G76" s="649">
        <v>3165</v>
      </c>
      <c r="H76" s="649">
        <v>0</v>
      </c>
      <c r="I76" s="283">
        <f t="shared" si="1"/>
        <v>29786</v>
      </c>
      <c r="J76" s="221">
        <f t="shared" si="4"/>
        <v>22.46289373982162</v>
      </c>
      <c r="K76" s="222">
        <f t="shared" si="4"/>
        <v>11.206316609425345</v>
      </c>
      <c r="L76" s="285">
        <v>0</v>
      </c>
      <c r="M76" s="223">
        <f t="shared" si="3"/>
        <v>20.296550690270792</v>
      </c>
    </row>
    <row r="77" spans="1:13">
      <c r="A77" s="263" t="s">
        <v>137</v>
      </c>
      <c r="B77" s="648">
        <v>46053</v>
      </c>
      <c r="C77" s="649">
        <v>22497</v>
      </c>
      <c r="D77" s="649">
        <v>0</v>
      </c>
      <c r="E77" s="220">
        <f t="shared" si="0"/>
        <v>68550</v>
      </c>
      <c r="F77" s="648">
        <v>6483</v>
      </c>
      <c r="G77" s="649">
        <v>1949</v>
      </c>
      <c r="H77" s="649">
        <v>0</v>
      </c>
      <c r="I77" s="283">
        <f t="shared" si="1"/>
        <v>8432</v>
      </c>
      <c r="J77" s="221">
        <f t="shared" si="4"/>
        <v>14.077258810500945</v>
      </c>
      <c r="K77" s="222">
        <f t="shared" si="4"/>
        <v>8.6633773392007818</v>
      </c>
      <c r="L77" s="285">
        <v>0</v>
      </c>
      <c r="M77" s="223">
        <f t="shared" si="3"/>
        <v>12.300510576221736</v>
      </c>
    </row>
    <row r="78" spans="1:13">
      <c r="A78" s="263" t="s">
        <v>138</v>
      </c>
      <c r="B78" s="648">
        <v>60928</v>
      </c>
      <c r="C78" s="649">
        <v>21300</v>
      </c>
      <c r="D78" s="649">
        <v>0</v>
      </c>
      <c r="E78" s="220">
        <f t="shared" si="0"/>
        <v>82228</v>
      </c>
      <c r="F78" s="648">
        <v>15267</v>
      </c>
      <c r="G78" s="649">
        <v>2190</v>
      </c>
      <c r="H78" s="649">
        <v>0</v>
      </c>
      <c r="I78" s="283">
        <f t="shared" si="1"/>
        <v>17457</v>
      </c>
      <c r="J78" s="221">
        <f t="shared" si="4"/>
        <v>25.057444852941174</v>
      </c>
      <c r="K78" s="222">
        <f t="shared" si="4"/>
        <v>10.28169014084507</v>
      </c>
      <c r="L78" s="285">
        <v>0</v>
      </c>
      <c r="M78" s="223">
        <f t="shared" si="3"/>
        <v>21.229994649024665</v>
      </c>
    </row>
    <row r="79" spans="1:13">
      <c r="A79" s="263" t="s">
        <v>140</v>
      </c>
      <c r="B79" s="648">
        <v>28865</v>
      </c>
      <c r="C79" s="649">
        <v>8671</v>
      </c>
      <c r="D79" s="649">
        <v>0</v>
      </c>
      <c r="E79" s="220">
        <f t="shared" si="0"/>
        <v>37536</v>
      </c>
      <c r="F79" s="648">
        <v>8137</v>
      </c>
      <c r="G79" s="649">
        <v>1627</v>
      </c>
      <c r="H79" s="649">
        <v>0</v>
      </c>
      <c r="I79" s="283">
        <f t="shared" si="1"/>
        <v>9764</v>
      </c>
      <c r="J79" s="221">
        <f t="shared" si="4"/>
        <v>28.189849298458341</v>
      </c>
      <c r="K79" s="222">
        <f t="shared" si="4"/>
        <v>18.763695075539154</v>
      </c>
      <c r="L79" s="285">
        <v>0</v>
      </c>
      <c r="M79" s="223">
        <f t="shared" si="3"/>
        <v>26.012361466325661</v>
      </c>
    </row>
    <row r="80" spans="1:13">
      <c r="A80" s="263" t="s">
        <v>141</v>
      </c>
      <c r="B80" s="648">
        <v>71923</v>
      </c>
      <c r="C80" s="649">
        <v>24587</v>
      </c>
      <c r="D80" s="649">
        <v>0</v>
      </c>
      <c r="E80" s="220">
        <f t="shared" si="0"/>
        <v>96510</v>
      </c>
      <c r="F80" s="648">
        <v>21647</v>
      </c>
      <c r="G80" s="649">
        <v>2947</v>
      </c>
      <c r="H80" s="649">
        <v>0</v>
      </c>
      <c r="I80" s="283">
        <f t="shared" si="1"/>
        <v>24594</v>
      </c>
      <c r="J80" s="221">
        <f t="shared" si="4"/>
        <v>30.097465344882725</v>
      </c>
      <c r="K80" s="222">
        <f t="shared" si="4"/>
        <v>11.986008866474153</v>
      </c>
      <c r="L80" s="285">
        <v>0</v>
      </c>
      <c r="M80" s="223">
        <f t="shared" si="3"/>
        <v>25.483369599005286</v>
      </c>
    </row>
    <row r="81" spans="1:13" ht="13.5" thickBot="1">
      <c r="A81" s="265" t="s">
        <v>31</v>
      </c>
      <c r="B81" s="653">
        <v>43343</v>
      </c>
      <c r="C81" s="654">
        <v>13483</v>
      </c>
      <c r="D81" s="654">
        <v>0</v>
      </c>
      <c r="E81" s="224">
        <f t="shared" si="0"/>
        <v>56826</v>
      </c>
      <c r="F81" s="653">
        <v>8167</v>
      </c>
      <c r="G81" s="654">
        <v>2043</v>
      </c>
      <c r="H81" s="654">
        <v>0</v>
      </c>
      <c r="I81" s="656">
        <f t="shared" si="1"/>
        <v>10210</v>
      </c>
      <c r="J81" s="225">
        <f t="shared" si="4"/>
        <v>18.842719700989779</v>
      </c>
      <c r="K81" s="226">
        <f t="shared" si="4"/>
        <v>15.152414151153303</v>
      </c>
      <c r="L81" s="286">
        <v>0</v>
      </c>
      <c r="M81" s="227">
        <f t="shared" si="3"/>
        <v>17.967127723225286</v>
      </c>
    </row>
    <row r="83" spans="1:13" s="545" customFormat="1" ht="42" customHeight="1">
      <c r="A83" s="540" t="s">
        <v>544</v>
      </c>
      <c r="B83" s="541"/>
      <c r="C83" s="543"/>
      <c r="D83" s="543"/>
      <c r="E83" s="544"/>
      <c r="F83" s="544"/>
      <c r="G83" s="544"/>
      <c r="H83" s="544"/>
      <c r="I83" s="544"/>
      <c r="J83" s="1172" t="s">
        <v>58</v>
      </c>
      <c r="K83" s="1172"/>
      <c r="L83" s="1172"/>
      <c r="M83" s="1172"/>
    </row>
    <row r="86" spans="1:13" s="542" customFormat="1" ht="35.25" customHeight="1">
      <c r="A86" s="1288" t="s">
        <v>1100</v>
      </c>
      <c r="B86" s="1288"/>
      <c r="C86" s="1288"/>
      <c r="D86" s="1288"/>
      <c r="E86" s="1288"/>
      <c r="F86" s="1288"/>
      <c r="G86" s="1288"/>
      <c r="H86" s="1288"/>
      <c r="I86" s="1288"/>
      <c r="J86" s="1288"/>
      <c r="K86" s="1288"/>
      <c r="L86" s="1288"/>
      <c r="M86" s="1288"/>
    </row>
    <row r="87" spans="1:13" ht="5.25" customHeight="1" thickBot="1"/>
    <row r="88" spans="1:13" ht="53.25" customHeight="1" thickBot="1">
      <c r="A88" s="1289" t="s">
        <v>158</v>
      </c>
      <c r="B88" s="1291" t="s">
        <v>543</v>
      </c>
      <c r="C88" s="1292"/>
      <c r="D88" s="1292"/>
      <c r="E88" s="1293"/>
      <c r="F88" s="1291" t="s">
        <v>388</v>
      </c>
      <c r="G88" s="1292"/>
      <c r="H88" s="1292"/>
      <c r="I88" s="1293"/>
      <c r="J88" s="1292" t="s">
        <v>389</v>
      </c>
      <c r="K88" s="1292"/>
      <c r="L88" s="1292"/>
      <c r="M88" s="1293"/>
    </row>
    <row r="89" spans="1:13" ht="39" thickBot="1">
      <c r="A89" s="1290"/>
      <c r="B89" s="449" t="s">
        <v>323</v>
      </c>
      <c r="C89" s="450" t="s">
        <v>324</v>
      </c>
      <c r="D89" s="451" t="s">
        <v>354</v>
      </c>
      <c r="E89" s="452" t="s">
        <v>325</v>
      </c>
      <c r="F89" s="449" t="s">
        <v>323</v>
      </c>
      <c r="G89" s="450" t="s">
        <v>324</v>
      </c>
      <c r="H89" s="450" t="s">
        <v>354</v>
      </c>
      <c r="I89" s="452" t="s">
        <v>325</v>
      </c>
      <c r="J89" s="449" t="s">
        <v>323</v>
      </c>
      <c r="K89" s="450" t="s">
        <v>324</v>
      </c>
      <c r="L89" s="450" t="s">
        <v>354</v>
      </c>
      <c r="M89" s="452" t="s">
        <v>325</v>
      </c>
    </row>
    <row r="90" spans="1:13" ht="15" customHeight="1">
      <c r="A90" s="264" t="s">
        <v>41</v>
      </c>
      <c r="B90" s="658">
        <v>5457</v>
      </c>
      <c r="C90" s="659">
        <v>1591</v>
      </c>
      <c r="D90" s="659">
        <v>0</v>
      </c>
      <c r="E90" s="287">
        <f t="shared" ref="E90:E103" si="5">B90+C90+D90</f>
        <v>7048</v>
      </c>
      <c r="F90" s="658">
        <v>1498</v>
      </c>
      <c r="G90" s="659">
        <v>327</v>
      </c>
      <c r="H90" s="659">
        <v>0</v>
      </c>
      <c r="I90" s="659">
        <f t="shared" ref="I90:I103" si="6">F90+G90+H90</f>
        <v>1825</v>
      </c>
      <c r="J90" s="288">
        <f t="shared" ref="J90:K102" si="7">F90/B90*100</f>
        <v>27.450980392156865</v>
      </c>
      <c r="K90" s="289">
        <f t="shared" si="7"/>
        <v>20.553111250785669</v>
      </c>
      <c r="L90" s="290">
        <v>0</v>
      </c>
      <c r="M90" s="291">
        <f t="shared" ref="M90:M102" si="8">I90/E90*100</f>
        <v>25.893870601589104</v>
      </c>
    </row>
    <row r="91" spans="1:13" ht="15" customHeight="1">
      <c r="A91" s="263" t="s">
        <v>105</v>
      </c>
      <c r="B91" s="660">
        <v>27180</v>
      </c>
      <c r="C91" s="661">
        <v>12825</v>
      </c>
      <c r="D91" s="661">
        <v>0</v>
      </c>
      <c r="E91" s="228">
        <f t="shared" si="5"/>
        <v>40005</v>
      </c>
      <c r="F91" s="660">
        <v>4518</v>
      </c>
      <c r="G91" s="661">
        <v>1781</v>
      </c>
      <c r="H91" s="661">
        <v>0</v>
      </c>
      <c r="I91" s="661">
        <f t="shared" si="6"/>
        <v>6299</v>
      </c>
      <c r="J91" s="292">
        <f t="shared" si="7"/>
        <v>16.622516556291391</v>
      </c>
      <c r="K91" s="229">
        <f t="shared" si="7"/>
        <v>13.886939571150098</v>
      </c>
      <c r="L91" s="268">
        <v>0</v>
      </c>
      <c r="M91" s="230">
        <f t="shared" si="8"/>
        <v>15.745531808523936</v>
      </c>
    </row>
    <row r="92" spans="1:13" ht="15" customHeight="1">
      <c r="A92" s="263" t="s">
        <v>109</v>
      </c>
      <c r="B92" s="660">
        <v>29318</v>
      </c>
      <c r="C92" s="661">
        <v>9204</v>
      </c>
      <c r="D92" s="661">
        <v>0</v>
      </c>
      <c r="E92" s="228">
        <f t="shared" si="5"/>
        <v>38522</v>
      </c>
      <c r="F92" s="660">
        <v>7009</v>
      </c>
      <c r="G92" s="661">
        <v>1218</v>
      </c>
      <c r="H92" s="661">
        <v>0</v>
      </c>
      <c r="I92" s="661">
        <f t="shared" si="6"/>
        <v>8227</v>
      </c>
      <c r="J92" s="292">
        <f t="shared" si="7"/>
        <v>23.906814925984037</v>
      </c>
      <c r="K92" s="229">
        <f t="shared" si="7"/>
        <v>13.233376792698825</v>
      </c>
      <c r="L92" s="268">
        <v>0</v>
      </c>
      <c r="M92" s="230">
        <f t="shared" si="8"/>
        <v>21.356627381755882</v>
      </c>
    </row>
    <row r="93" spans="1:13" ht="15" customHeight="1">
      <c r="A93" s="263" t="s">
        <v>40</v>
      </c>
      <c r="B93" s="660">
        <v>56408</v>
      </c>
      <c r="C93" s="661">
        <v>18328</v>
      </c>
      <c r="D93" s="661">
        <v>0</v>
      </c>
      <c r="E93" s="228">
        <f t="shared" si="5"/>
        <v>74736</v>
      </c>
      <c r="F93" s="660">
        <v>9296</v>
      </c>
      <c r="G93" s="661">
        <v>1442</v>
      </c>
      <c r="H93" s="661">
        <v>0</v>
      </c>
      <c r="I93" s="661">
        <f t="shared" si="6"/>
        <v>10738</v>
      </c>
      <c r="J93" s="292">
        <f t="shared" si="7"/>
        <v>16.47993192454971</v>
      </c>
      <c r="K93" s="229">
        <f t="shared" si="7"/>
        <v>7.8677433435181143</v>
      </c>
      <c r="L93" s="268">
        <v>0</v>
      </c>
      <c r="M93" s="230">
        <f t="shared" si="8"/>
        <v>14.367908370798544</v>
      </c>
    </row>
    <row r="94" spans="1:13" ht="15" customHeight="1">
      <c r="A94" s="263" t="s">
        <v>132</v>
      </c>
      <c r="B94" s="660">
        <v>34328</v>
      </c>
      <c r="C94" s="661">
        <v>5393</v>
      </c>
      <c r="D94" s="661">
        <v>0</v>
      </c>
      <c r="E94" s="228">
        <f t="shared" si="5"/>
        <v>39721</v>
      </c>
      <c r="F94" s="660">
        <v>5856</v>
      </c>
      <c r="G94" s="661">
        <v>806</v>
      </c>
      <c r="H94" s="661">
        <v>0</v>
      </c>
      <c r="I94" s="661">
        <f t="shared" si="6"/>
        <v>6662</v>
      </c>
      <c r="J94" s="292">
        <f t="shared" si="7"/>
        <v>17.058960615241205</v>
      </c>
      <c r="K94" s="229">
        <f t="shared" si="7"/>
        <v>14.945299462265901</v>
      </c>
      <c r="L94" s="268">
        <v>0</v>
      </c>
      <c r="M94" s="230">
        <f t="shared" si="8"/>
        <v>16.771984592532917</v>
      </c>
    </row>
    <row r="95" spans="1:13" ht="15" customHeight="1">
      <c r="A95" s="263" t="s">
        <v>39</v>
      </c>
      <c r="B95" s="660">
        <v>21472</v>
      </c>
      <c r="C95" s="661">
        <v>11007</v>
      </c>
      <c r="D95" s="661">
        <v>0</v>
      </c>
      <c r="E95" s="228">
        <f t="shared" si="5"/>
        <v>32479</v>
      </c>
      <c r="F95" s="660">
        <v>4030</v>
      </c>
      <c r="G95" s="661">
        <v>910</v>
      </c>
      <c r="H95" s="661">
        <v>0</v>
      </c>
      <c r="I95" s="661">
        <f t="shared" si="6"/>
        <v>4940</v>
      </c>
      <c r="J95" s="292">
        <f t="shared" si="7"/>
        <v>18.768628912071534</v>
      </c>
      <c r="K95" s="229">
        <f t="shared" si="7"/>
        <v>8.2674661578995181</v>
      </c>
      <c r="L95" s="268">
        <v>0</v>
      </c>
      <c r="M95" s="230">
        <f t="shared" si="8"/>
        <v>15.209827888789679</v>
      </c>
    </row>
    <row r="96" spans="1:13" ht="15" customHeight="1">
      <c r="A96" s="263" t="s">
        <v>35</v>
      </c>
      <c r="B96" s="660">
        <v>4829</v>
      </c>
      <c r="C96" s="661">
        <v>1867</v>
      </c>
      <c r="D96" s="661">
        <v>0</v>
      </c>
      <c r="E96" s="228">
        <f t="shared" si="5"/>
        <v>6696</v>
      </c>
      <c r="F96" s="660">
        <v>1607</v>
      </c>
      <c r="G96" s="661">
        <v>487</v>
      </c>
      <c r="H96" s="661">
        <v>0</v>
      </c>
      <c r="I96" s="661">
        <f t="shared" si="6"/>
        <v>2094</v>
      </c>
      <c r="J96" s="292">
        <f t="shared" si="7"/>
        <v>33.278111410229862</v>
      </c>
      <c r="K96" s="229">
        <f t="shared" si="7"/>
        <v>26.08462774504553</v>
      </c>
      <c r="L96" s="268">
        <v>0</v>
      </c>
      <c r="M96" s="230">
        <f t="shared" si="8"/>
        <v>31.272401433691755</v>
      </c>
    </row>
    <row r="97" spans="1:15" ht="15" customHeight="1">
      <c r="A97" s="263" t="s">
        <v>99</v>
      </c>
      <c r="B97" s="660">
        <v>11282</v>
      </c>
      <c r="C97" s="661">
        <v>4700</v>
      </c>
      <c r="D97" s="661">
        <v>0</v>
      </c>
      <c r="E97" s="228">
        <f t="shared" si="5"/>
        <v>15982</v>
      </c>
      <c r="F97" s="660">
        <v>2447</v>
      </c>
      <c r="G97" s="661">
        <v>711</v>
      </c>
      <c r="H97" s="661">
        <v>0</v>
      </c>
      <c r="I97" s="661">
        <f t="shared" si="6"/>
        <v>3158</v>
      </c>
      <c r="J97" s="292">
        <f t="shared" si="7"/>
        <v>21.689416770076228</v>
      </c>
      <c r="K97" s="229">
        <f t="shared" si="7"/>
        <v>15.127659574468085</v>
      </c>
      <c r="L97" s="268">
        <v>0</v>
      </c>
      <c r="M97" s="230">
        <f t="shared" si="8"/>
        <v>19.759729695907897</v>
      </c>
    </row>
    <row r="98" spans="1:15" ht="15" customHeight="1">
      <c r="A98" s="263" t="s">
        <v>139</v>
      </c>
      <c r="B98" s="660">
        <v>64004</v>
      </c>
      <c r="C98" s="661">
        <v>19118</v>
      </c>
      <c r="D98" s="661">
        <v>0</v>
      </c>
      <c r="E98" s="228">
        <f t="shared" si="5"/>
        <v>83122</v>
      </c>
      <c r="F98" s="660">
        <v>5022</v>
      </c>
      <c r="G98" s="661">
        <v>1669</v>
      </c>
      <c r="H98" s="661">
        <v>0</v>
      </c>
      <c r="I98" s="661">
        <f t="shared" si="6"/>
        <v>6691</v>
      </c>
      <c r="J98" s="292">
        <f t="shared" si="7"/>
        <v>7.8463846009624403</v>
      </c>
      <c r="K98" s="229">
        <f t="shared" si="7"/>
        <v>8.7299926770582701</v>
      </c>
      <c r="L98" s="268">
        <v>0</v>
      </c>
      <c r="M98" s="230">
        <f t="shared" si="8"/>
        <v>8.0496138206491672</v>
      </c>
    </row>
    <row r="99" spans="1:15" ht="15" customHeight="1">
      <c r="A99" s="263" t="s">
        <v>104</v>
      </c>
      <c r="B99" s="660">
        <v>26526</v>
      </c>
      <c r="C99" s="661">
        <v>10300</v>
      </c>
      <c r="D99" s="661">
        <v>0</v>
      </c>
      <c r="E99" s="228">
        <f t="shared" si="5"/>
        <v>36826</v>
      </c>
      <c r="F99" s="660">
        <v>9092</v>
      </c>
      <c r="G99" s="661">
        <v>2076</v>
      </c>
      <c r="H99" s="661">
        <v>0</v>
      </c>
      <c r="I99" s="661">
        <f t="shared" si="6"/>
        <v>11168</v>
      </c>
      <c r="J99" s="292">
        <f t="shared" si="7"/>
        <v>34.275804870692909</v>
      </c>
      <c r="K99" s="229">
        <f t="shared" si="7"/>
        <v>20.155339805825243</v>
      </c>
      <c r="L99" s="268">
        <v>0</v>
      </c>
      <c r="M99" s="230">
        <f t="shared" si="8"/>
        <v>30.326399826209745</v>
      </c>
    </row>
    <row r="100" spans="1:15" ht="15" customHeight="1">
      <c r="A100" s="263" t="s">
        <v>112</v>
      </c>
      <c r="B100" s="660">
        <v>13644</v>
      </c>
      <c r="C100" s="661">
        <v>3713</v>
      </c>
      <c r="D100" s="661">
        <v>0</v>
      </c>
      <c r="E100" s="228">
        <f t="shared" si="5"/>
        <v>17357</v>
      </c>
      <c r="F100" s="660">
        <v>2382</v>
      </c>
      <c r="G100" s="661">
        <v>723</v>
      </c>
      <c r="H100" s="661">
        <v>0</v>
      </c>
      <c r="I100" s="661">
        <f t="shared" si="6"/>
        <v>3105</v>
      </c>
      <c r="J100" s="292">
        <f t="shared" si="7"/>
        <v>17.458223394898855</v>
      </c>
      <c r="K100" s="229">
        <f t="shared" si="7"/>
        <v>19.472124966334501</v>
      </c>
      <c r="L100" s="268">
        <v>0</v>
      </c>
      <c r="M100" s="230">
        <f t="shared" si="8"/>
        <v>17.889036123754103</v>
      </c>
      <c r="O100" s="234"/>
    </row>
    <row r="101" spans="1:15" ht="15" customHeight="1">
      <c r="A101" s="263" t="s">
        <v>155</v>
      </c>
      <c r="B101" s="660">
        <v>45537</v>
      </c>
      <c r="C101" s="661">
        <v>13810</v>
      </c>
      <c r="D101" s="661">
        <v>0</v>
      </c>
      <c r="E101" s="228">
        <f t="shared" si="5"/>
        <v>59347</v>
      </c>
      <c r="F101" s="660">
        <v>5126</v>
      </c>
      <c r="G101" s="661">
        <v>1432</v>
      </c>
      <c r="H101" s="661">
        <v>0</v>
      </c>
      <c r="I101" s="661">
        <f t="shared" si="6"/>
        <v>6558</v>
      </c>
      <c r="J101" s="292">
        <f t="shared" si="7"/>
        <v>11.256780200715902</v>
      </c>
      <c r="K101" s="229">
        <f t="shared" si="7"/>
        <v>10.369297610427227</v>
      </c>
      <c r="L101" s="268">
        <v>0</v>
      </c>
      <c r="M101" s="230">
        <f t="shared" si="8"/>
        <v>11.050263703304294</v>
      </c>
    </row>
    <row r="102" spans="1:15" ht="15" customHeight="1">
      <c r="A102" s="263" t="s">
        <v>53</v>
      </c>
      <c r="B102" s="660">
        <v>57591</v>
      </c>
      <c r="C102" s="661">
        <v>27324</v>
      </c>
      <c r="D102" s="661">
        <v>0</v>
      </c>
      <c r="E102" s="228">
        <f t="shared" si="5"/>
        <v>84915</v>
      </c>
      <c r="F102" s="660">
        <v>9948</v>
      </c>
      <c r="G102" s="661">
        <v>3190</v>
      </c>
      <c r="H102" s="661">
        <v>0</v>
      </c>
      <c r="I102" s="661">
        <f t="shared" si="6"/>
        <v>13138</v>
      </c>
      <c r="J102" s="292">
        <f>F102/B102*100</f>
        <v>17.273532322758765</v>
      </c>
      <c r="K102" s="229">
        <f t="shared" si="7"/>
        <v>11.674718196457327</v>
      </c>
      <c r="L102" s="268">
        <v>0</v>
      </c>
      <c r="M102" s="230">
        <f t="shared" si="8"/>
        <v>15.471942530766061</v>
      </c>
    </row>
    <row r="103" spans="1:15" s="235" customFormat="1" ht="26.25" thickBot="1">
      <c r="A103" s="262" t="s">
        <v>357</v>
      </c>
      <c r="B103" s="662">
        <v>0</v>
      </c>
      <c r="C103" s="663">
        <v>0</v>
      </c>
      <c r="D103" s="663">
        <v>0</v>
      </c>
      <c r="E103" s="800">
        <f t="shared" si="5"/>
        <v>0</v>
      </c>
      <c r="F103" s="662">
        <v>161386</v>
      </c>
      <c r="G103" s="663">
        <v>46587</v>
      </c>
      <c r="H103" s="663">
        <v>50</v>
      </c>
      <c r="I103" s="663">
        <f t="shared" si="6"/>
        <v>208023</v>
      </c>
      <c r="J103" s="293">
        <v>0</v>
      </c>
      <c r="K103" s="294">
        <v>0</v>
      </c>
      <c r="L103" s="294">
        <v>0</v>
      </c>
      <c r="M103" s="295">
        <v>0</v>
      </c>
    </row>
    <row r="104" spans="1:15" s="304" customFormat="1" ht="26.25" thickBot="1">
      <c r="A104" s="296" t="s">
        <v>325</v>
      </c>
      <c r="B104" s="297">
        <f t="shared" ref="B104:H104" si="9">SUM(B90:B103,B48:B81,B7:B40)</f>
        <v>11331588</v>
      </c>
      <c r="C104" s="298">
        <f t="shared" si="9"/>
        <v>5130102</v>
      </c>
      <c r="D104" s="298">
        <f>SUM(D90:D103,D48:D81,D7:D40)</f>
        <v>5881</v>
      </c>
      <c r="E104" s="299">
        <f t="shared" si="9"/>
        <v>16467571</v>
      </c>
      <c r="F104" s="300">
        <f t="shared" si="9"/>
        <v>1914963</v>
      </c>
      <c r="G104" s="298">
        <f t="shared" si="9"/>
        <v>576023</v>
      </c>
      <c r="H104" s="298">
        <f t="shared" si="9"/>
        <v>4437</v>
      </c>
      <c r="I104" s="301">
        <f>SUM(I90:I103,I48:I81,I7:I40)</f>
        <v>2495423</v>
      </c>
      <c r="J104" s="302">
        <f>F104/B104*100</f>
        <v>16.899334850508154</v>
      </c>
      <c r="K104" s="303">
        <f>G104/C104*100</f>
        <v>11.228295265864109</v>
      </c>
      <c r="L104" s="595">
        <f>H104/D104*100</f>
        <v>75.446352661112059</v>
      </c>
      <c r="M104" s="596">
        <f>I104/E104*100</f>
        <v>15.153558469552067</v>
      </c>
    </row>
    <row r="105" spans="1:15" s="241" customFormat="1" ht="3.75" customHeight="1">
      <c r="A105" s="236"/>
      <c r="B105" s="237"/>
      <c r="C105" s="237"/>
      <c r="D105" s="238"/>
      <c r="E105" s="237"/>
      <c r="F105" s="237"/>
      <c r="G105" s="237"/>
      <c r="H105" s="237"/>
      <c r="I105" s="237"/>
      <c r="J105" s="239"/>
      <c r="K105" s="240"/>
      <c r="L105" s="240"/>
      <c r="M105" s="240"/>
    </row>
    <row r="106" spans="1:15" ht="54.75" customHeight="1">
      <c r="A106" s="1285" t="s">
        <v>390</v>
      </c>
      <c r="B106" s="1286"/>
      <c r="C106" s="1286"/>
      <c r="D106" s="1286"/>
      <c r="E106" s="1286"/>
      <c r="F106" s="1286"/>
      <c r="G106" s="1286"/>
      <c r="H106" s="1286"/>
      <c r="I106" s="1286"/>
      <c r="J106" s="1286"/>
      <c r="K106" s="1286"/>
      <c r="L106" s="1286"/>
      <c r="M106" s="1286"/>
    </row>
    <row r="107" spans="1:15" ht="42" customHeight="1">
      <c r="A107" s="1286" t="s">
        <v>360</v>
      </c>
      <c r="B107" s="1286"/>
      <c r="C107" s="1286"/>
      <c r="D107" s="1286"/>
      <c r="E107" s="1286"/>
      <c r="F107" s="1286"/>
      <c r="G107" s="1286"/>
      <c r="H107" s="1286"/>
      <c r="I107" s="1286"/>
      <c r="J107" s="1286"/>
      <c r="K107" s="1286"/>
      <c r="L107" s="1286"/>
      <c r="M107" s="1286"/>
    </row>
    <row r="108" spans="1:15" ht="61.5" customHeight="1">
      <c r="A108" s="1287" t="s">
        <v>391</v>
      </c>
      <c r="B108" s="1287"/>
      <c r="C108" s="1287"/>
      <c r="D108" s="1287"/>
      <c r="E108" s="1287"/>
      <c r="F108" s="1287"/>
      <c r="G108" s="1287"/>
      <c r="H108" s="1287"/>
      <c r="I108" s="1287"/>
      <c r="J108" s="1287"/>
      <c r="K108" s="1287"/>
      <c r="L108" s="1287"/>
      <c r="M108" s="1287"/>
    </row>
    <row r="111" spans="1:15">
      <c r="I111" s="242"/>
    </row>
  </sheetData>
  <mergeCells count="21">
    <mergeCell ref="J1:M1"/>
    <mergeCell ref="J83:M83"/>
    <mergeCell ref="A3:M3"/>
    <mergeCell ref="A5:A6"/>
    <mergeCell ref="B5:E5"/>
    <mergeCell ref="F5:I5"/>
    <mergeCell ref="J5:M5"/>
    <mergeCell ref="A44:M44"/>
    <mergeCell ref="A46:A47"/>
    <mergeCell ref="B46:E46"/>
    <mergeCell ref="F46:I46"/>
    <mergeCell ref="J46:M46"/>
    <mergeCell ref="J42:M42"/>
    <mergeCell ref="A106:M106"/>
    <mergeCell ref="A107:M107"/>
    <mergeCell ref="A108:M108"/>
    <mergeCell ref="A86:M86"/>
    <mergeCell ref="A88:A89"/>
    <mergeCell ref="B88:E88"/>
    <mergeCell ref="F88:I88"/>
    <mergeCell ref="J88:M88"/>
  </mergeCells>
  <pageMargins left="0.70866141732283472" right="0.70866141732283472" top="0.74803149606299213" bottom="0.74803149606299213" header="0.31496062992125984" footer="0.31496062992125984"/>
  <pageSetup paperSize="9" scale="80" orientation="landscape" r:id="rId1"/>
  <rowBreaks count="2" manualBreakCount="2">
    <brk id="40" max="16383" man="1"/>
    <brk id="81"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2"/>
  <sheetViews>
    <sheetView showGridLines="0" topLeftCell="A496" zoomScale="70" zoomScaleNormal="70" zoomScaleSheetLayoutView="80" workbookViewId="0">
      <selection activeCell="F515" sqref="F515"/>
    </sheetView>
  </sheetViews>
  <sheetFormatPr defaultColWidth="9.140625" defaultRowHeight="20.25"/>
  <cols>
    <col min="1" max="1" width="7.28515625" style="983" customWidth="1"/>
    <col min="2" max="2" width="23.85546875" style="122" customWidth="1"/>
    <col min="3" max="3" width="14.28515625" style="123" customWidth="1"/>
    <col min="4" max="4" width="66.28515625" style="121" customWidth="1"/>
    <col min="5" max="5" width="13" style="124" customWidth="1"/>
    <col min="6" max="6" width="10" style="591" customWidth="1"/>
    <col min="7" max="16384" width="9.140625" style="121"/>
  </cols>
  <sheetData>
    <row r="1" spans="1:9" ht="50.1" customHeight="1">
      <c r="A1" s="982" t="s">
        <v>544</v>
      </c>
      <c r="B1" s="791"/>
      <c r="C1" s="792"/>
      <c r="D1" s="792"/>
      <c r="E1" s="1209" t="s">
        <v>58</v>
      </c>
      <c r="F1" s="1209"/>
    </row>
    <row r="2" spans="1:9" ht="5.25" customHeight="1">
      <c r="B2" s="793"/>
      <c r="C2" s="794"/>
      <c r="D2" s="545"/>
      <c r="E2" s="795"/>
      <c r="F2" s="796"/>
    </row>
    <row r="3" spans="1:9" ht="45.75" customHeight="1" thickBot="1">
      <c r="A3" s="1210" t="s">
        <v>1102</v>
      </c>
      <c r="B3" s="1210"/>
      <c r="C3" s="1210"/>
      <c r="D3" s="1210"/>
      <c r="E3" s="1210"/>
      <c r="F3" s="1210"/>
    </row>
    <row r="4" spans="1:9" ht="39.75" customHeight="1">
      <c r="A4" s="1311" t="s">
        <v>1212</v>
      </c>
      <c r="B4" s="1313" t="s">
        <v>1213</v>
      </c>
      <c r="C4" s="1315" t="s">
        <v>1214</v>
      </c>
      <c r="D4" s="1313" t="s">
        <v>1215</v>
      </c>
      <c r="E4" s="1317" t="s">
        <v>1216</v>
      </c>
      <c r="F4" s="1318"/>
    </row>
    <row r="5" spans="1:9" ht="37.5" customHeight="1">
      <c r="A5" s="1312"/>
      <c r="B5" s="1314"/>
      <c r="C5" s="1316"/>
      <c r="D5" s="1314"/>
      <c r="E5" s="988" t="s">
        <v>1217</v>
      </c>
      <c r="F5" s="989" t="s">
        <v>91</v>
      </c>
      <c r="I5" s="232"/>
    </row>
    <row r="6" spans="1:9" ht="18.75" customHeight="1">
      <c r="A6" s="1321">
        <v>1</v>
      </c>
      <c r="B6" s="1324" t="s">
        <v>265</v>
      </c>
      <c r="C6" s="1306">
        <v>186431</v>
      </c>
      <c r="D6" s="125" t="s">
        <v>161</v>
      </c>
      <c r="E6" s="1303">
        <v>1393</v>
      </c>
      <c r="F6" s="1319">
        <f>ROUNDUP(E6/$C$6*100,2)</f>
        <v>0.75</v>
      </c>
    </row>
    <row r="7" spans="1:9" ht="12.75">
      <c r="A7" s="1322"/>
      <c r="B7" s="1230"/>
      <c r="C7" s="1306"/>
      <c r="D7" s="126" t="s">
        <v>162</v>
      </c>
      <c r="E7" s="1300"/>
      <c r="F7" s="1320" t="e">
        <f t="shared" ref="F7:F59" si="0">D7/C7*100</f>
        <v>#VALUE!</v>
      </c>
    </row>
    <row r="8" spans="1:9" ht="15" customHeight="1">
      <c r="A8" s="1322"/>
      <c r="B8" s="1230"/>
      <c r="C8" s="1306"/>
      <c r="D8" s="127" t="s">
        <v>163</v>
      </c>
      <c r="E8" s="1297">
        <v>11833</v>
      </c>
      <c r="F8" s="1319">
        <f>ROUNDUP(E8/$C$6*100,2)</f>
        <v>6.35</v>
      </c>
    </row>
    <row r="9" spans="1:9" ht="12.75">
      <c r="A9" s="1322"/>
      <c r="B9" s="1230"/>
      <c r="C9" s="1306"/>
      <c r="D9" s="126" t="s">
        <v>164</v>
      </c>
      <c r="E9" s="1300"/>
      <c r="F9" s="1320" t="e">
        <f t="shared" si="0"/>
        <v>#VALUE!</v>
      </c>
    </row>
    <row r="10" spans="1:9" ht="19.5" customHeight="1">
      <c r="A10" s="1322"/>
      <c r="B10" s="1230"/>
      <c r="C10" s="1306"/>
      <c r="D10" s="127" t="s">
        <v>758</v>
      </c>
      <c r="E10" s="1297">
        <v>25120</v>
      </c>
      <c r="F10" s="1319">
        <f t="shared" ref="F10" si="1">ROUNDUP(E10/$C$6*100,2)</f>
        <v>13.48</v>
      </c>
    </row>
    <row r="11" spans="1:9" ht="22.5" customHeight="1">
      <c r="A11" s="1322"/>
      <c r="B11" s="1230"/>
      <c r="C11" s="1306"/>
      <c r="D11" s="128" t="s">
        <v>978</v>
      </c>
      <c r="E11" s="1300"/>
      <c r="F11" s="1320" t="e">
        <f t="shared" si="0"/>
        <v>#VALUE!</v>
      </c>
    </row>
    <row r="12" spans="1:9" ht="15" customHeight="1">
      <c r="A12" s="1322"/>
      <c r="B12" s="1230"/>
      <c r="C12" s="1306"/>
      <c r="D12" s="127" t="s">
        <v>933</v>
      </c>
      <c r="E12" s="1297">
        <v>1986</v>
      </c>
      <c r="F12" s="1319">
        <f t="shared" ref="F12" si="2">ROUNDUP(E12/$C$6*100,2)</f>
        <v>1.07</v>
      </c>
    </row>
    <row r="13" spans="1:9" ht="15" customHeight="1">
      <c r="A13" s="1322"/>
      <c r="B13" s="1230"/>
      <c r="C13" s="1306"/>
      <c r="D13" s="126" t="s">
        <v>934</v>
      </c>
      <c r="E13" s="1300"/>
      <c r="F13" s="1320" t="e">
        <f t="shared" si="0"/>
        <v>#VALUE!</v>
      </c>
    </row>
    <row r="14" spans="1:9" ht="20.25" customHeight="1">
      <c r="A14" s="1322"/>
      <c r="B14" s="1230"/>
      <c r="C14" s="1306"/>
      <c r="D14" s="125" t="s">
        <v>698</v>
      </c>
      <c r="E14" s="1297">
        <v>28</v>
      </c>
      <c r="F14" s="1319">
        <f t="shared" ref="F14" si="3">ROUNDUP(E14/$C$6*100,2)</f>
        <v>0.02</v>
      </c>
    </row>
    <row r="15" spans="1:9" ht="12.75">
      <c r="A15" s="1322"/>
      <c r="B15" s="1230"/>
      <c r="C15" s="1306"/>
      <c r="D15" s="128" t="s">
        <v>697</v>
      </c>
      <c r="E15" s="1300"/>
      <c r="F15" s="1320" t="e">
        <f t="shared" si="0"/>
        <v>#VALUE!</v>
      </c>
    </row>
    <row r="16" spans="1:9" ht="12.75">
      <c r="A16" s="1322"/>
      <c r="B16" s="1230"/>
      <c r="C16" s="1306"/>
      <c r="D16" s="127" t="s">
        <v>820</v>
      </c>
      <c r="E16" s="1297">
        <v>178</v>
      </c>
      <c r="F16" s="1319">
        <f t="shared" ref="F16" si="4">ROUNDUP(E16/$C$6*100,2)</f>
        <v>9.9999999999999992E-2</v>
      </c>
    </row>
    <row r="17" spans="1:6" ht="12.75">
      <c r="A17" s="1322"/>
      <c r="B17" s="1230"/>
      <c r="C17" s="1306"/>
      <c r="D17" s="128" t="s">
        <v>979</v>
      </c>
      <c r="E17" s="1300"/>
      <c r="F17" s="1320" t="e">
        <f t="shared" si="0"/>
        <v>#VALUE!</v>
      </c>
    </row>
    <row r="18" spans="1:6" ht="21.75" customHeight="1">
      <c r="A18" s="1322"/>
      <c r="B18" s="1230"/>
      <c r="C18" s="1306"/>
      <c r="D18" s="127" t="s">
        <v>909</v>
      </c>
      <c r="E18" s="1297">
        <v>29</v>
      </c>
      <c r="F18" s="1320">
        <f t="shared" ref="F18" si="5">ROUNDUP(E18/$C$6*100,2)</f>
        <v>0.02</v>
      </c>
    </row>
    <row r="19" spans="1:6" ht="12.75">
      <c r="A19" s="1322"/>
      <c r="B19" s="1230"/>
      <c r="C19" s="1306"/>
      <c r="D19" s="126" t="s">
        <v>910</v>
      </c>
      <c r="E19" s="1300"/>
      <c r="F19" s="1320" t="e">
        <f t="shared" ref="F19" si="6">D19/C19*100</f>
        <v>#VALUE!</v>
      </c>
    </row>
    <row r="20" spans="1:6" ht="12.75">
      <c r="A20" s="1322"/>
      <c r="B20" s="1230"/>
      <c r="C20" s="1306"/>
      <c r="D20" s="125" t="s">
        <v>1104</v>
      </c>
      <c r="E20" s="1303">
        <v>36</v>
      </c>
      <c r="F20" s="1319">
        <f t="shared" ref="F20" si="7">ROUNDUP(E20/$C$6*100,2)</f>
        <v>0.02</v>
      </c>
    </row>
    <row r="21" spans="1:6" ht="21.75" customHeight="1" thickBot="1">
      <c r="A21" s="1323"/>
      <c r="B21" s="1231"/>
      <c r="C21" s="1307"/>
      <c r="D21" s="130" t="s">
        <v>1105</v>
      </c>
      <c r="E21" s="1325"/>
      <c r="F21" s="1326" t="e">
        <f t="shared" si="0"/>
        <v>#VALUE!</v>
      </c>
    </row>
    <row r="22" spans="1:6" ht="15" customHeight="1">
      <c r="A22" s="1327">
        <v>2</v>
      </c>
      <c r="B22" s="1249" t="s">
        <v>332</v>
      </c>
      <c r="C22" s="1330">
        <v>723331</v>
      </c>
      <c r="D22" s="129" t="s">
        <v>165</v>
      </c>
      <c r="E22" s="1301">
        <v>13276</v>
      </c>
      <c r="F22" s="1319">
        <f>ROUNDUP(E22/$C$22*100,2)</f>
        <v>1.84</v>
      </c>
    </row>
    <row r="23" spans="1:6" ht="15" customHeight="1">
      <c r="A23" s="1328"/>
      <c r="B23" s="1245"/>
      <c r="C23" s="1331"/>
      <c r="D23" s="126" t="s">
        <v>311</v>
      </c>
      <c r="E23" s="1296"/>
      <c r="F23" s="1320" t="e">
        <f t="shared" si="0"/>
        <v>#VALUE!</v>
      </c>
    </row>
    <row r="24" spans="1:6" ht="15" customHeight="1">
      <c r="A24" s="1328"/>
      <c r="B24" s="1245"/>
      <c r="C24" s="1331"/>
      <c r="D24" s="127" t="s">
        <v>166</v>
      </c>
      <c r="E24" s="1296">
        <v>36977</v>
      </c>
      <c r="F24" s="1320">
        <f>ROUNDUP(E24/$C$22*100,2)</f>
        <v>5.12</v>
      </c>
    </row>
    <row r="25" spans="1:6" ht="12.75">
      <c r="A25" s="1328"/>
      <c r="B25" s="1245"/>
      <c r="C25" s="1331"/>
      <c r="D25" s="126" t="s">
        <v>512</v>
      </c>
      <c r="E25" s="1296"/>
      <c r="F25" s="1320" t="e">
        <f t="shared" si="0"/>
        <v>#VALUE!</v>
      </c>
    </row>
    <row r="26" spans="1:6" ht="15" customHeight="1">
      <c r="A26" s="1328"/>
      <c r="B26" s="1245"/>
      <c r="C26" s="1331"/>
      <c r="D26" s="127" t="s">
        <v>821</v>
      </c>
      <c r="E26" s="1296">
        <v>42492</v>
      </c>
      <c r="F26" s="1320">
        <f t="shared" ref="F26" si="8">ROUNDUP(E26/$C$22*100,2)</f>
        <v>5.88</v>
      </c>
    </row>
    <row r="27" spans="1:6" ht="21" customHeight="1">
      <c r="A27" s="1328"/>
      <c r="B27" s="1245"/>
      <c r="C27" s="1331"/>
      <c r="D27" s="126" t="s">
        <v>513</v>
      </c>
      <c r="E27" s="1296"/>
      <c r="F27" s="1320" t="e">
        <f t="shared" si="0"/>
        <v>#VALUE!</v>
      </c>
    </row>
    <row r="28" spans="1:6" ht="15" customHeight="1">
      <c r="A28" s="1328"/>
      <c r="B28" s="1245"/>
      <c r="C28" s="1331"/>
      <c r="D28" s="127" t="s">
        <v>167</v>
      </c>
      <c r="E28" s="1296">
        <v>1808</v>
      </c>
      <c r="F28" s="1320">
        <f t="shared" ref="F28" si="9">ROUNDUP(E28/$C$22*100,2)</f>
        <v>0.25</v>
      </c>
    </row>
    <row r="29" spans="1:6" ht="15" customHeight="1">
      <c r="A29" s="1328"/>
      <c r="B29" s="1245"/>
      <c r="C29" s="1331"/>
      <c r="D29" s="126" t="s">
        <v>168</v>
      </c>
      <c r="E29" s="1296"/>
      <c r="F29" s="1320" t="e">
        <f t="shared" si="0"/>
        <v>#VALUE!</v>
      </c>
    </row>
    <row r="30" spans="1:6" ht="15" customHeight="1">
      <c r="A30" s="1328"/>
      <c r="B30" s="1245"/>
      <c r="C30" s="1331"/>
      <c r="D30" s="127" t="s">
        <v>774</v>
      </c>
      <c r="E30" s="1296">
        <v>110</v>
      </c>
      <c r="F30" s="1320">
        <f t="shared" ref="F30" si="10">ROUNDUP(E30/$C$22*100,2)</f>
        <v>0.02</v>
      </c>
    </row>
    <row r="31" spans="1:6" ht="15" customHeight="1">
      <c r="A31" s="1328"/>
      <c r="B31" s="1245"/>
      <c r="C31" s="1331"/>
      <c r="D31" s="126" t="s">
        <v>266</v>
      </c>
      <c r="E31" s="1296"/>
      <c r="F31" s="1320" t="e">
        <f t="shared" si="0"/>
        <v>#VALUE!</v>
      </c>
    </row>
    <row r="32" spans="1:6" ht="15" customHeight="1">
      <c r="A32" s="1328"/>
      <c r="B32" s="1245"/>
      <c r="C32" s="1331"/>
      <c r="D32" s="127" t="s">
        <v>775</v>
      </c>
      <c r="E32" s="1296">
        <v>12</v>
      </c>
      <c r="F32" s="1320">
        <f t="shared" ref="F32" si="11">ROUNDUP(E32/$C$22*100,2)</f>
        <v>0.01</v>
      </c>
    </row>
    <row r="33" spans="1:6" ht="15" customHeight="1">
      <c r="A33" s="1328"/>
      <c r="B33" s="1245"/>
      <c r="C33" s="1331"/>
      <c r="D33" s="126" t="s">
        <v>822</v>
      </c>
      <c r="E33" s="1296"/>
      <c r="F33" s="1320" t="e">
        <f t="shared" ref="F33" si="12">D33/C33*100</f>
        <v>#VALUE!</v>
      </c>
    </row>
    <row r="34" spans="1:6" ht="15" customHeight="1">
      <c r="A34" s="1328"/>
      <c r="B34" s="1245"/>
      <c r="C34" s="1331"/>
      <c r="D34" s="125" t="s">
        <v>1106</v>
      </c>
      <c r="E34" s="1300">
        <v>1560</v>
      </c>
      <c r="F34" s="1319">
        <f t="shared" ref="F34" si="13">ROUNDUP(E34/$C$22*100,2)</f>
        <v>0.22</v>
      </c>
    </row>
    <row r="35" spans="1:6" ht="15" customHeight="1" thickBot="1">
      <c r="A35" s="1329"/>
      <c r="B35" s="1251"/>
      <c r="C35" s="1332"/>
      <c r="D35" s="130" t="s">
        <v>1107</v>
      </c>
      <c r="E35" s="1298"/>
      <c r="F35" s="1326" t="e">
        <f t="shared" si="0"/>
        <v>#VALUE!</v>
      </c>
    </row>
    <row r="36" spans="1:6" ht="15" customHeight="1">
      <c r="A36" s="1327">
        <v>3</v>
      </c>
      <c r="B36" s="1249" t="s">
        <v>980</v>
      </c>
      <c r="C36" s="1238">
        <v>216831</v>
      </c>
      <c r="D36" s="129" t="s">
        <v>169</v>
      </c>
      <c r="E36" s="1334">
        <v>29202</v>
      </c>
      <c r="F36" s="1319">
        <f>ROUNDUP(E36/$C$36*100,2)</f>
        <v>13.47</v>
      </c>
    </row>
    <row r="37" spans="1:6" ht="15" customHeight="1">
      <c r="A37" s="1328"/>
      <c r="B37" s="1245"/>
      <c r="C37" s="1247"/>
      <c r="D37" s="126" t="s">
        <v>170</v>
      </c>
      <c r="E37" s="1333"/>
      <c r="F37" s="1320" t="e">
        <f t="shared" si="0"/>
        <v>#VALUE!</v>
      </c>
    </row>
    <row r="38" spans="1:6" ht="15" customHeight="1">
      <c r="A38" s="1328"/>
      <c r="B38" s="1245"/>
      <c r="C38" s="1247"/>
      <c r="D38" s="127" t="s">
        <v>171</v>
      </c>
      <c r="E38" s="1333">
        <v>9662</v>
      </c>
      <c r="F38" s="1339">
        <f>ROUNDUP(E38/$C$36*100,2)</f>
        <v>4.46</v>
      </c>
    </row>
    <row r="39" spans="1:6" ht="15" customHeight="1">
      <c r="A39" s="1328"/>
      <c r="B39" s="1245"/>
      <c r="C39" s="1247"/>
      <c r="D39" s="126" t="s">
        <v>514</v>
      </c>
      <c r="E39" s="1333"/>
      <c r="F39" s="1319" t="e">
        <f t="shared" si="0"/>
        <v>#VALUE!</v>
      </c>
    </row>
    <row r="40" spans="1:6" ht="15" customHeight="1">
      <c r="A40" s="1328"/>
      <c r="B40" s="1245"/>
      <c r="C40" s="1247"/>
      <c r="D40" s="127" t="s">
        <v>981</v>
      </c>
      <c r="E40" s="1333">
        <v>2630</v>
      </c>
      <c r="F40" s="1339">
        <f t="shared" ref="F40" si="14">ROUNDUP(E40/$C$36*100,2)</f>
        <v>1.22</v>
      </c>
    </row>
    <row r="41" spans="1:6" ht="12.75">
      <c r="A41" s="1328"/>
      <c r="B41" s="1245"/>
      <c r="C41" s="1247"/>
      <c r="D41" s="126" t="s">
        <v>173</v>
      </c>
      <c r="E41" s="1333"/>
      <c r="F41" s="1319" t="e">
        <f t="shared" si="0"/>
        <v>#VALUE!</v>
      </c>
    </row>
    <row r="42" spans="1:6" ht="15" customHeight="1">
      <c r="A42" s="1328"/>
      <c r="B42" s="1245"/>
      <c r="C42" s="1247"/>
      <c r="D42" s="127" t="s">
        <v>174</v>
      </c>
      <c r="E42" s="1333">
        <v>3123</v>
      </c>
      <c r="F42" s="1339">
        <f t="shared" ref="F42" si="15">ROUNDUP(E42/$C$36*100,2)</f>
        <v>1.45</v>
      </c>
    </row>
    <row r="43" spans="1:6" ht="15" customHeight="1">
      <c r="A43" s="1328"/>
      <c r="B43" s="1245"/>
      <c r="C43" s="1247"/>
      <c r="D43" s="126" t="s">
        <v>823</v>
      </c>
      <c r="E43" s="1333"/>
      <c r="F43" s="1319" t="e">
        <f t="shared" si="0"/>
        <v>#VALUE!</v>
      </c>
    </row>
    <row r="44" spans="1:6" ht="15" customHeight="1">
      <c r="A44" s="1328"/>
      <c r="B44" s="1245"/>
      <c r="C44" s="1247"/>
      <c r="D44" s="127" t="s">
        <v>438</v>
      </c>
      <c r="E44" s="1340">
        <v>3</v>
      </c>
      <c r="F44" s="1339">
        <f t="shared" ref="F44" si="16">ROUNDUP(E44/$C$36*100,2)</f>
        <v>0.01</v>
      </c>
    </row>
    <row r="45" spans="1:6" ht="15" customHeight="1">
      <c r="A45" s="1328"/>
      <c r="B45" s="1245"/>
      <c r="C45" s="1247"/>
      <c r="D45" s="126" t="s">
        <v>439</v>
      </c>
      <c r="E45" s="1341"/>
      <c r="F45" s="1319" t="e">
        <f t="shared" si="0"/>
        <v>#VALUE!</v>
      </c>
    </row>
    <row r="46" spans="1:6" ht="12.75" customHeight="1">
      <c r="A46" s="1328"/>
      <c r="B46" s="1245"/>
      <c r="C46" s="1247"/>
      <c r="D46" s="125" t="s">
        <v>484</v>
      </c>
      <c r="E46" s="1340">
        <v>946</v>
      </c>
      <c r="F46" s="1339">
        <f t="shared" ref="F46" si="17">ROUNDUP(E46/$C$36*100,2)</f>
        <v>0.44</v>
      </c>
    </row>
    <row r="47" spans="1:6" ht="12.75">
      <c r="A47" s="1328"/>
      <c r="B47" s="1245"/>
      <c r="C47" s="1247"/>
      <c r="D47" s="128" t="s">
        <v>485</v>
      </c>
      <c r="E47" s="1341"/>
      <c r="F47" s="1319" t="e">
        <f t="shared" si="0"/>
        <v>#VALUE!</v>
      </c>
    </row>
    <row r="48" spans="1:6" ht="12.75">
      <c r="A48" s="1328"/>
      <c r="B48" s="1245"/>
      <c r="C48" s="1247"/>
      <c r="D48" s="127" t="s">
        <v>982</v>
      </c>
      <c r="E48" s="1333">
        <v>15</v>
      </c>
      <c r="F48" s="1339">
        <f t="shared" ref="F48" si="18">ROUNDUP(E48/$C$36*100,2)</f>
        <v>0.01</v>
      </c>
    </row>
    <row r="49" spans="1:6" ht="18" customHeight="1" thickBot="1">
      <c r="A49" s="1328"/>
      <c r="B49" s="1245"/>
      <c r="C49" s="1247"/>
      <c r="D49" s="130" t="s">
        <v>517</v>
      </c>
      <c r="E49" s="1335"/>
      <c r="F49" s="1342" t="e">
        <f t="shared" si="0"/>
        <v>#VALUE!</v>
      </c>
    </row>
    <row r="50" spans="1:6" ht="15" customHeight="1">
      <c r="A50" s="1337">
        <v>4</v>
      </c>
      <c r="B50" s="1244" t="s">
        <v>333</v>
      </c>
      <c r="C50" s="1265">
        <v>615814</v>
      </c>
      <c r="D50" s="129" t="s">
        <v>175</v>
      </c>
      <c r="E50" s="1334">
        <v>46924</v>
      </c>
      <c r="F50" s="1302">
        <f>ROUNDUP(E50/$C$50*100,2)</f>
        <v>7.62</v>
      </c>
    </row>
    <row r="51" spans="1:6" ht="18" customHeight="1">
      <c r="A51" s="1328"/>
      <c r="B51" s="1245"/>
      <c r="C51" s="1247"/>
      <c r="D51" s="126" t="s">
        <v>176</v>
      </c>
      <c r="E51" s="1333"/>
      <c r="F51" s="1295" t="e">
        <f t="shared" si="0"/>
        <v>#VALUE!</v>
      </c>
    </row>
    <row r="52" spans="1:6" ht="12.75">
      <c r="A52" s="1328"/>
      <c r="B52" s="1245"/>
      <c r="C52" s="1247"/>
      <c r="D52" s="127" t="s">
        <v>177</v>
      </c>
      <c r="E52" s="1333">
        <v>18251</v>
      </c>
      <c r="F52" s="1338">
        <f>ROUNDUP(E52/$C$50*100,2)</f>
        <v>2.9699999999999998</v>
      </c>
    </row>
    <row r="53" spans="1:6" ht="12.75">
      <c r="A53" s="1328"/>
      <c r="B53" s="1245"/>
      <c r="C53" s="1247"/>
      <c r="D53" s="126" t="s">
        <v>178</v>
      </c>
      <c r="E53" s="1333"/>
      <c r="F53" s="1294" t="e">
        <f t="shared" si="0"/>
        <v>#VALUE!</v>
      </c>
    </row>
    <row r="54" spans="1:6" ht="15" customHeight="1">
      <c r="A54" s="1328"/>
      <c r="B54" s="1245"/>
      <c r="C54" s="1247"/>
      <c r="D54" s="127" t="s">
        <v>179</v>
      </c>
      <c r="E54" s="1333">
        <v>145</v>
      </c>
      <c r="F54" s="1304">
        <f t="shared" ref="F54" si="19">ROUNDUP(E54/$C$50*100,2)</f>
        <v>0.03</v>
      </c>
    </row>
    <row r="55" spans="1:6" ht="15" customHeight="1">
      <c r="A55" s="1328"/>
      <c r="B55" s="1245"/>
      <c r="C55" s="1247"/>
      <c r="D55" s="126" t="s">
        <v>180</v>
      </c>
      <c r="E55" s="1333"/>
      <c r="F55" s="1294" t="e">
        <f t="shared" si="0"/>
        <v>#VALUE!</v>
      </c>
    </row>
    <row r="56" spans="1:6" ht="15" customHeight="1">
      <c r="A56" s="1328"/>
      <c r="B56" s="1245"/>
      <c r="C56" s="1247"/>
      <c r="D56" s="127" t="s">
        <v>466</v>
      </c>
      <c r="E56" s="1333">
        <v>1538</v>
      </c>
      <c r="F56" s="1304">
        <f t="shared" ref="F56" si="20">ROUNDUP(E56/$C$50*100,2)</f>
        <v>0.25</v>
      </c>
    </row>
    <row r="57" spans="1:6" ht="18" customHeight="1">
      <c r="A57" s="1328"/>
      <c r="B57" s="1245"/>
      <c r="C57" s="1247"/>
      <c r="D57" s="126" t="s">
        <v>486</v>
      </c>
      <c r="E57" s="1333"/>
      <c r="F57" s="1294" t="e">
        <f t="shared" si="0"/>
        <v>#VALUE!</v>
      </c>
    </row>
    <row r="58" spans="1:6" ht="15" customHeight="1">
      <c r="A58" s="1328"/>
      <c r="B58" s="1245"/>
      <c r="C58" s="1247"/>
      <c r="D58" s="127" t="s">
        <v>824</v>
      </c>
      <c r="E58" s="1333">
        <v>66</v>
      </c>
      <c r="F58" s="1304">
        <f t="shared" ref="F58" si="21">ROUNDUP(E58/$C$50*100,2)</f>
        <v>0.02</v>
      </c>
    </row>
    <row r="59" spans="1:6" ht="20.25" customHeight="1" thickBot="1">
      <c r="A59" s="1329"/>
      <c r="B59" s="1251"/>
      <c r="C59" s="1266"/>
      <c r="D59" s="130" t="s">
        <v>825</v>
      </c>
      <c r="E59" s="1335"/>
      <c r="F59" s="1336" t="e">
        <f t="shared" si="0"/>
        <v>#VALUE!</v>
      </c>
    </row>
    <row r="60" spans="1:6" ht="15" customHeight="1"/>
    <row r="61" spans="1:6" s="545" customFormat="1" ht="50.1" customHeight="1">
      <c r="A61" s="916" t="s">
        <v>544</v>
      </c>
      <c r="B61" s="791"/>
      <c r="C61" s="792"/>
      <c r="D61" s="792"/>
      <c r="E61" s="1209" t="s">
        <v>58</v>
      </c>
      <c r="F61" s="1209"/>
    </row>
    <row r="62" spans="1:6" s="545" customFormat="1" ht="9.75" customHeight="1">
      <c r="B62" s="793"/>
      <c r="C62" s="794"/>
      <c r="E62" s="795"/>
      <c r="F62" s="796"/>
    </row>
    <row r="63" spans="1:6" s="545" customFormat="1" ht="39" customHeight="1" thickBot="1">
      <c r="A63" s="1210" t="s">
        <v>1101</v>
      </c>
      <c r="B63" s="1210"/>
      <c r="C63" s="1210"/>
      <c r="D63" s="1210"/>
      <c r="E63" s="1210"/>
      <c r="F63" s="1210"/>
    </row>
    <row r="64" spans="1:6" ht="36.75" customHeight="1">
      <c r="A64" s="1343" t="s">
        <v>1211</v>
      </c>
      <c r="B64" s="1313" t="s">
        <v>1213</v>
      </c>
      <c r="C64" s="1315" t="s">
        <v>1214</v>
      </c>
      <c r="D64" s="1313" t="s">
        <v>1215</v>
      </c>
      <c r="E64" s="1317" t="s">
        <v>1216</v>
      </c>
      <c r="F64" s="1318"/>
    </row>
    <row r="65" spans="1:6" ht="44.25" customHeight="1" thickBot="1">
      <c r="A65" s="1344"/>
      <c r="B65" s="1345"/>
      <c r="C65" s="1346"/>
      <c r="D65" s="1345"/>
      <c r="E65" s="992" t="s">
        <v>1217</v>
      </c>
      <c r="F65" s="993" t="s">
        <v>91</v>
      </c>
    </row>
    <row r="66" spans="1:6" ht="21.75" customHeight="1">
      <c r="A66" s="1337">
        <v>5</v>
      </c>
      <c r="B66" s="1244" t="s">
        <v>334</v>
      </c>
      <c r="C66" s="1232">
        <v>1221416</v>
      </c>
      <c r="D66" s="129" t="s">
        <v>181</v>
      </c>
      <c r="E66" s="1334">
        <v>40723</v>
      </c>
      <c r="F66" s="1294">
        <f>ROUNDUP(E66/$C$66*100,2)</f>
        <v>3.34</v>
      </c>
    </row>
    <row r="67" spans="1:6" ht="25.5" customHeight="1">
      <c r="A67" s="1328"/>
      <c r="B67" s="1245"/>
      <c r="C67" s="1233"/>
      <c r="D67" s="126" t="s">
        <v>467</v>
      </c>
      <c r="E67" s="1333"/>
      <c r="F67" s="1295" t="e">
        <f t="shared" ref="F67:F89" si="22">D67/C67*100</f>
        <v>#VALUE!</v>
      </c>
    </row>
    <row r="68" spans="1:6" ht="12" customHeight="1">
      <c r="A68" s="1328"/>
      <c r="B68" s="1245"/>
      <c r="C68" s="1233"/>
      <c r="D68" s="127" t="s">
        <v>182</v>
      </c>
      <c r="E68" s="1333">
        <v>47867</v>
      </c>
      <c r="F68" s="1294">
        <f>ROUNDUP(E68/$C$66*100,2)</f>
        <v>3.92</v>
      </c>
    </row>
    <row r="69" spans="1:6" ht="19.5" customHeight="1">
      <c r="A69" s="1328"/>
      <c r="B69" s="1245"/>
      <c r="C69" s="1233"/>
      <c r="D69" s="126" t="s">
        <v>468</v>
      </c>
      <c r="E69" s="1333"/>
      <c r="F69" s="1295" t="e">
        <f t="shared" si="22"/>
        <v>#VALUE!</v>
      </c>
    </row>
    <row r="70" spans="1:6" ht="16.5" customHeight="1">
      <c r="A70" s="1328"/>
      <c r="B70" s="1245"/>
      <c r="C70" s="1233"/>
      <c r="D70" s="127" t="s">
        <v>183</v>
      </c>
      <c r="E70" s="1340">
        <v>17</v>
      </c>
      <c r="F70" s="1338">
        <f t="shared" ref="F70" si="23">ROUNDUP(E70/$C$66*100,2)</f>
        <v>0.01</v>
      </c>
    </row>
    <row r="71" spans="1:6" ht="17.25" customHeight="1">
      <c r="A71" s="1328"/>
      <c r="B71" s="1245"/>
      <c r="C71" s="1233"/>
      <c r="D71" s="126" t="s">
        <v>184</v>
      </c>
      <c r="E71" s="1341"/>
      <c r="F71" s="1294" t="e">
        <f t="shared" si="22"/>
        <v>#VALUE!</v>
      </c>
    </row>
    <row r="72" spans="1:6" ht="15" customHeight="1">
      <c r="A72" s="1328"/>
      <c r="B72" s="1245"/>
      <c r="C72" s="1233"/>
      <c r="D72" s="127" t="s">
        <v>545</v>
      </c>
      <c r="E72" s="1340">
        <v>7</v>
      </c>
      <c r="F72" s="1338">
        <f>ROUNDUP(E72/$C$66*100,2)</f>
        <v>0.01</v>
      </c>
    </row>
    <row r="73" spans="1:6" ht="26.25" customHeight="1">
      <c r="A73" s="1328"/>
      <c r="B73" s="1245"/>
      <c r="C73" s="1233"/>
      <c r="D73" s="126" t="s">
        <v>826</v>
      </c>
      <c r="E73" s="1341"/>
      <c r="F73" s="1294" t="e">
        <f t="shared" si="22"/>
        <v>#VALUE!</v>
      </c>
    </row>
    <row r="74" spans="1:6" ht="15" customHeight="1">
      <c r="A74" s="1328"/>
      <c r="B74" s="1245"/>
      <c r="C74" s="1233"/>
      <c r="D74" s="127" t="s">
        <v>185</v>
      </c>
      <c r="E74" s="1340">
        <v>12306</v>
      </c>
      <c r="F74" s="1338">
        <f t="shared" ref="F74" si="24">ROUNDUP(E74/$C$66*100,2)</f>
        <v>1.01</v>
      </c>
    </row>
    <row r="75" spans="1:6" ht="15" customHeight="1">
      <c r="A75" s="1328"/>
      <c r="B75" s="1245"/>
      <c r="C75" s="1233"/>
      <c r="D75" s="126" t="s">
        <v>186</v>
      </c>
      <c r="E75" s="1341"/>
      <c r="F75" s="1294" t="e">
        <f t="shared" si="22"/>
        <v>#VALUE!</v>
      </c>
    </row>
    <row r="76" spans="1:6" ht="15" customHeight="1">
      <c r="A76" s="1328"/>
      <c r="B76" s="1245"/>
      <c r="C76" s="1233"/>
      <c r="D76" s="127" t="s">
        <v>779</v>
      </c>
      <c r="E76" s="1340">
        <v>1252</v>
      </c>
      <c r="F76" s="1338">
        <f t="shared" ref="F76" si="25">ROUNDUP(E76/$C$66*100,2)</f>
        <v>0.11</v>
      </c>
    </row>
    <row r="77" spans="1:6" ht="15" customHeight="1">
      <c r="A77" s="1328"/>
      <c r="B77" s="1245"/>
      <c r="C77" s="1233"/>
      <c r="D77" s="126" t="s">
        <v>780</v>
      </c>
      <c r="E77" s="1341"/>
      <c r="F77" s="1294" t="e">
        <f t="shared" si="22"/>
        <v>#VALUE!</v>
      </c>
    </row>
    <row r="78" spans="1:6" ht="15" customHeight="1">
      <c r="A78" s="1328"/>
      <c r="B78" s="1245"/>
      <c r="C78" s="1233"/>
      <c r="D78" s="127" t="s">
        <v>983</v>
      </c>
      <c r="E78" s="1340">
        <v>49</v>
      </c>
      <c r="F78" s="1338">
        <f t="shared" ref="F78" si="26">ROUNDUP(E78/$C$66*100,2)</f>
        <v>0.01</v>
      </c>
    </row>
    <row r="79" spans="1:6" ht="12.75">
      <c r="A79" s="1328"/>
      <c r="B79" s="1245"/>
      <c r="C79" s="1233"/>
      <c r="D79" s="128" t="s">
        <v>382</v>
      </c>
      <c r="E79" s="1341"/>
      <c r="F79" s="1294" t="e">
        <f t="shared" si="22"/>
        <v>#VALUE!</v>
      </c>
    </row>
    <row r="80" spans="1:6" ht="15" customHeight="1">
      <c r="A80" s="1328"/>
      <c r="B80" s="1245"/>
      <c r="C80" s="1233"/>
      <c r="D80" s="127" t="s">
        <v>518</v>
      </c>
      <c r="E80" s="1340">
        <v>52</v>
      </c>
      <c r="F80" s="1338">
        <f t="shared" ref="F80" si="27">ROUNDUP(E80/$C$66*100,2)</f>
        <v>0.01</v>
      </c>
    </row>
    <row r="81" spans="1:6" ht="12.75">
      <c r="A81" s="1328"/>
      <c r="B81" s="1245"/>
      <c r="C81" s="1233"/>
      <c r="D81" s="128" t="s">
        <v>519</v>
      </c>
      <c r="E81" s="1341"/>
      <c r="F81" s="1294" t="e">
        <f t="shared" si="22"/>
        <v>#VALUE!</v>
      </c>
    </row>
    <row r="82" spans="1:6" ht="15" customHeight="1">
      <c r="A82" s="1328"/>
      <c r="B82" s="1245"/>
      <c r="C82" s="1233"/>
      <c r="D82" s="127" t="s">
        <v>894</v>
      </c>
      <c r="E82" s="1340">
        <v>19</v>
      </c>
      <c r="F82" s="1338">
        <f t="shared" ref="F82:F88" si="28">ROUNDUP(E82/$C$66*100,2)</f>
        <v>0.01</v>
      </c>
    </row>
    <row r="83" spans="1:6" ht="12.75">
      <c r="A83" s="1328"/>
      <c r="B83" s="1245"/>
      <c r="C83" s="1233"/>
      <c r="D83" s="126" t="s">
        <v>1218</v>
      </c>
      <c r="E83" s="1341"/>
      <c r="F83" s="1294" t="e">
        <f t="shared" si="22"/>
        <v>#VALUE!</v>
      </c>
    </row>
    <row r="84" spans="1:6" ht="15" customHeight="1">
      <c r="A84" s="1328"/>
      <c r="B84" s="1245"/>
      <c r="C84" s="1233"/>
      <c r="D84" s="127" t="s">
        <v>313</v>
      </c>
      <c r="E84" s="1340">
        <v>14</v>
      </c>
      <c r="F84" s="1338">
        <f t="shared" si="28"/>
        <v>0.01</v>
      </c>
    </row>
    <row r="85" spans="1:6" ht="15" customHeight="1">
      <c r="A85" s="1328"/>
      <c r="B85" s="1245"/>
      <c r="C85" s="1233"/>
      <c r="D85" s="128" t="s">
        <v>314</v>
      </c>
      <c r="E85" s="1341"/>
      <c r="F85" s="1294" t="e">
        <f t="shared" si="22"/>
        <v>#VALUE!</v>
      </c>
    </row>
    <row r="86" spans="1:6" ht="15" customHeight="1">
      <c r="A86" s="1328"/>
      <c r="B86" s="1245"/>
      <c r="C86" s="1233"/>
      <c r="D86" s="127" t="s">
        <v>394</v>
      </c>
      <c r="E86" s="1340">
        <v>119</v>
      </c>
      <c r="F86" s="1338">
        <f>ROUNDUP(E86/$C$66*100,2)</f>
        <v>0.01</v>
      </c>
    </row>
    <row r="87" spans="1:6" ht="19.5" customHeight="1">
      <c r="A87" s="1328"/>
      <c r="B87" s="1245"/>
      <c r="C87" s="1233"/>
      <c r="D87" s="126" t="s">
        <v>395</v>
      </c>
      <c r="E87" s="1341"/>
      <c r="F87" s="1294" t="e">
        <f t="shared" si="22"/>
        <v>#VALUE!</v>
      </c>
    </row>
    <row r="88" spans="1:6" ht="15" customHeight="1">
      <c r="A88" s="1328"/>
      <c r="B88" s="1245"/>
      <c r="C88" s="1233"/>
      <c r="D88" s="127" t="s">
        <v>396</v>
      </c>
      <c r="E88" s="1340">
        <v>17</v>
      </c>
      <c r="F88" s="1338">
        <f t="shared" si="28"/>
        <v>0.01</v>
      </c>
    </row>
    <row r="89" spans="1:6" ht="12.75" customHeight="1">
      <c r="A89" s="1328"/>
      <c r="B89" s="1245"/>
      <c r="C89" s="1233"/>
      <c r="D89" s="126" t="s">
        <v>397</v>
      </c>
      <c r="E89" s="1341"/>
      <c r="F89" s="1294" t="e">
        <f t="shared" si="22"/>
        <v>#VALUE!</v>
      </c>
    </row>
    <row r="90" spans="1:6" ht="16.5" customHeight="1">
      <c r="A90" s="1328"/>
      <c r="B90" s="1245"/>
      <c r="C90" s="1233"/>
      <c r="D90" s="127" t="s">
        <v>984</v>
      </c>
      <c r="E90" s="1340">
        <v>7</v>
      </c>
      <c r="F90" s="1338">
        <f t="shared" ref="F90:F96" si="29">ROUNDUP(E90/$C$66*100,2)</f>
        <v>0.01</v>
      </c>
    </row>
    <row r="91" spans="1:6" ht="28.5" customHeight="1">
      <c r="A91" s="1328"/>
      <c r="B91" s="1245"/>
      <c r="C91" s="1233"/>
      <c r="D91" s="128" t="s">
        <v>467</v>
      </c>
      <c r="E91" s="1341"/>
      <c r="F91" s="1294" t="e">
        <f t="shared" ref="F91:F95" si="30">D91/C91*100</f>
        <v>#VALUE!</v>
      </c>
    </row>
    <row r="92" spans="1:6" ht="15.75" customHeight="1">
      <c r="A92" s="1328"/>
      <c r="B92" s="1245"/>
      <c r="C92" s="1233"/>
      <c r="D92" s="127" t="s">
        <v>696</v>
      </c>
      <c r="E92" s="1340">
        <v>2</v>
      </c>
      <c r="F92" s="1338">
        <f t="shared" si="29"/>
        <v>0.01</v>
      </c>
    </row>
    <row r="93" spans="1:6" ht="12.75">
      <c r="A93" s="1328"/>
      <c r="B93" s="1245"/>
      <c r="C93" s="1233"/>
      <c r="D93" s="126" t="s">
        <v>695</v>
      </c>
      <c r="E93" s="1341"/>
      <c r="F93" s="1294" t="e">
        <f t="shared" si="30"/>
        <v>#VALUE!</v>
      </c>
    </row>
    <row r="94" spans="1:6" ht="19.5" customHeight="1">
      <c r="A94" s="1328"/>
      <c r="B94" s="1245"/>
      <c r="C94" s="1233"/>
      <c r="D94" s="127" t="s">
        <v>827</v>
      </c>
      <c r="E94" s="1340">
        <v>1179</v>
      </c>
      <c r="F94" s="1338">
        <f>ROUNDUP(E94/$C$66*100,2)</f>
        <v>9.9999999999999992E-2</v>
      </c>
    </row>
    <row r="95" spans="1:6" ht="19.5" customHeight="1">
      <c r="A95" s="1328"/>
      <c r="B95" s="1245"/>
      <c r="C95" s="1233"/>
      <c r="D95" s="126" t="s">
        <v>828</v>
      </c>
      <c r="E95" s="1341"/>
      <c r="F95" s="1294" t="e">
        <f t="shared" si="30"/>
        <v>#VALUE!</v>
      </c>
    </row>
    <row r="96" spans="1:6" ht="19.5" customHeight="1">
      <c r="A96" s="1328"/>
      <c r="B96" s="1245"/>
      <c r="C96" s="1233"/>
      <c r="D96" s="127" t="s">
        <v>935</v>
      </c>
      <c r="E96" s="1340">
        <v>70</v>
      </c>
      <c r="F96" s="1338">
        <f t="shared" si="29"/>
        <v>0.01</v>
      </c>
    </row>
    <row r="97" spans="1:6" ht="12.75">
      <c r="A97" s="1328"/>
      <c r="B97" s="1245"/>
      <c r="C97" s="1233"/>
      <c r="D97" s="126" t="s">
        <v>914</v>
      </c>
      <c r="E97" s="1341"/>
      <c r="F97" s="1294"/>
    </row>
    <row r="98" spans="1:6" ht="19.5" customHeight="1">
      <c r="A98" s="1328"/>
      <c r="B98" s="1245"/>
      <c r="C98" s="1233"/>
      <c r="D98" s="127" t="s">
        <v>936</v>
      </c>
      <c r="E98" s="1340">
        <v>5</v>
      </c>
      <c r="F98" s="847">
        <f>ROUNDUP(E98/$C$66*100,2)</f>
        <v>0.01</v>
      </c>
    </row>
    <row r="99" spans="1:6" ht="12.75">
      <c r="A99" s="1328"/>
      <c r="B99" s="1245"/>
      <c r="C99" s="1233"/>
      <c r="D99" s="126" t="s">
        <v>937</v>
      </c>
      <c r="E99" s="1341"/>
      <c r="F99" s="847"/>
    </row>
    <row r="100" spans="1:6" ht="15.75" customHeight="1">
      <c r="A100" s="1328"/>
      <c r="B100" s="1245"/>
      <c r="C100" s="1233"/>
      <c r="D100" s="127" t="s">
        <v>1108</v>
      </c>
      <c r="E100" s="1333">
        <v>2</v>
      </c>
      <c r="F100" s="1338">
        <f>ROUNDUP(E100/$C$66*100,2)</f>
        <v>0.01</v>
      </c>
    </row>
    <row r="101" spans="1:6" ht="16.5" customHeight="1" thickBot="1">
      <c r="A101" s="1329"/>
      <c r="B101" s="1251"/>
      <c r="C101" s="1234"/>
      <c r="D101" s="126" t="s">
        <v>1109</v>
      </c>
      <c r="E101" s="1335"/>
      <c r="F101" s="1336"/>
    </row>
    <row r="102" spans="1:6" ht="15" customHeight="1">
      <c r="A102" s="1337">
        <v>6</v>
      </c>
      <c r="B102" s="1244" t="s">
        <v>335</v>
      </c>
      <c r="C102" s="1232">
        <v>287381</v>
      </c>
      <c r="D102" s="131" t="s">
        <v>188</v>
      </c>
      <c r="E102" s="1334">
        <v>5468</v>
      </c>
      <c r="F102" s="1294">
        <f>ROUNDUP(E102/$C$102*100,2)</f>
        <v>1.91</v>
      </c>
    </row>
    <row r="103" spans="1:6" ht="18.75" customHeight="1">
      <c r="A103" s="1328"/>
      <c r="B103" s="1245"/>
      <c r="C103" s="1233"/>
      <c r="D103" s="132" t="s">
        <v>829</v>
      </c>
      <c r="E103" s="1333"/>
      <c r="F103" s="1295"/>
    </row>
    <row r="104" spans="1:6" ht="18" customHeight="1">
      <c r="A104" s="1328"/>
      <c r="B104" s="1245"/>
      <c r="C104" s="1233"/>
      <c r="D104" s="127" t="s">
        <v>189</v>
      </c>
      <c r="E104" s="1333">
        <v>5727</v>
      </c>
      <c r="F104" s="1294">
        <f t="shared" ref="F104" si="31">ROUNDUP(E104/$C$102*100,2)</f>
        <v>2</v>
      </c>
    </row>
    <row r="105" spans="1:6" ht="22.5" customHeight="1">
      <c r="A105" s="1328"/>
      <c r="B105" s="1245"/>
      <c r="C105" s="1233"/>
      <c r="D105" s="126" t="s">
        <v>985</v>
      </c>
      <c r="E105" s="1333"/>
      <c r="F105" s="1295"/>
    </row>
    <row r="106" spans="1:6" ht="18.75" customHeight="1">
      <c r="A106" s="1328"/>
      <c r="B106" s="1245"/>
      <c r="C106" s="1233"/>
      <c r="D106" s="127" t="s">
        <v>190</v>
      </c>
      <c r="E106" s="1333">
        <v>12635</v>
      </c>
      <c r="F106" s="1294">
        <f t="shared" ref="F106" si="32">ROUNDUP(E106/$C$102*100,2)</f>
        <v>4.3999999999999995</v>
      </c>
    </row>
    <row r="107" spans="1:6" ht="15.75" customHeight="1">
      <c r="A107" s="1328"/>
      <c r="B107" s="1245"/>
      <c r="C107" s="1233"/>
      <c r="D107" s="126" t="s">
        <v>830</v>
      </c>
      <c r="E107" s="1333"/>
      <c r="F107" s="1295"/>
    </row>
    <row r="108" spans="1:6" ht="14.25" customHeight="1">
      <c r="A108" s="1328"/>
      <c r="B108" s="1245"/>
      <c r="C108" s="1233"/>
      <c r="D108" s="127" t="s">
        <v>191</v>
      </c>
      <c r="E108" s="1333">
        <v>6</v>
      </c>
      <c r="F108" s="1294">
        <f t="shared" ref="F108" si="33">ROUNDUP(E108/$C$102*100,2)</f>
        <v>0.01</v>
      </c>
    </row>
    <row r="109" spans="1:6" ht="15" customHeight="1">
      <c r="A109" s="1328"/>
      <c r="B109" s="1245"/>
      <c r="C109" s="1233"/>
      <c r="D109" s="126" t="s">
        <v>831</v>
      </c>
      <c r="E109" s="1333"/>
      <c r="F109" s="1295"/>
    </row>
    <row r="110" spans="1:6" ht="15" customHeight="1">
      <c r="A110" s="1328"/>
      <c r="B110" s="1245"/>
      <c r="C110" s="1233"/>
      <c r="D110" s="127" t="s">
        <v>193</v>
      </c>
      <c r="E110" s="1333">
        <v>166</v>
      </c>
      <c r="F110" s="1294">
        <f t="shared" ref="F110" si="34">ROUNDUP(E110/$C$102*100,2)</f>
        <v>6.0000000000000005E-2</v>
      </c>
    </row>
    <row r="111" spans="1:6" ht="15" customHeight="1">
      <c r="A111" s="1328"/>
      <c r="B111" s="1245"/>
      <c r="C111" s="1233"/>
      <c r="D111" s="126" t="s">
        <v>832</v>
      </c>
      <c r="E111" s="1333"/>
      <c r="F111" s="1295"/>
    </row>
    <row r="112" spans="1:6" ht="15" customHeight="1">
      <c r="A112" s="1328"/>
      <c r="B112" s="1245"/>
      <c r="C112" s="1233"/>
      <c r="D112" s="127" t="s">
        <v>487</v>
      </c>
      <c r="E112" s="1333">
        <v>31</v>
      </c>
      <c r="F112" s="1294">
        <f t="shared" ref="F112" si="35">ROUNDUP(E112/$C$102*100,2)</f>
        <v>0.02</v>
      </c>
    </row>
    <row r="113" spans="1:6" ht="15" customHeight="1">
      <c r="A113" s="1328"/>
      <c r="B113" s="1245"/>
      <c r="C113" s="1233"/>
      <c r="D113" s="128" t="s">
        <v>488</v>
      </c>
      <c r="E113" s="1340"/>
      <c r="F113" s="1295"/>
    </row>
    <row r="114" spans="1:6" ht="15" customHeight="1">
      <c r="A114" s="1328"/>
      <c r="B114" s="1245"/>
      <c r="C114" s="1233"/>
      <c r="D114" s="127" t="s">
        <v>782</v>
      </c>
      <c r="E114" s="1333">
        <v>10</v>
      </c>
      <c r="F114" s="1294">
        <f t="shared" ref="F114" si="36">ROUNDUP(E114/$C$102*100,2)</f>
        <v>0.01</v>
      </c>
    </row>
    <row r="115" spans="1:6" ht="25.5" customHeight="1">
      <c r="A115" s="1328"/>
      <c r="B115" s="1245"/>
      <c r="C115" s="1233"/>
      <c r="D115" s="128" t="s">
        <v>833</v>
      </c>
      <c r="E115" s="1340"/>
      <c r="F115" s="1295"/>
    </row>
    <row r="116" spans="1:6" ht="15" customHeight="1">
      <c r="A116" s="1328"/>
      <c r="B116" s="1245"/>
      <c r="C116" s="1233"/>
      <c r="D116" s="127" t="s">
        <v>546</v>
      </c>
      <c r="E116" s="1333">
        <v>37</v>
      </c>
      <c r="F116" s="1295">
        <f t="shared" ref="F116" si="37">ROUNDUP(E116/$C$102*100,2)</f>
        <v>0.02</v>
      </c>
    </row>
    <row r="117" spans="1:6" ht="19.5" customHeight="1" thickBot="1">
      <c r="A117" s="1329"/>
      <c r="B117" s="1251"/>
      <c r="C117" s="1234"/>
      <c r="D117" s="130" t="s">
        <v>547</v>
      </c>
      <c r="E117" s="1335"/>
      <c r="F117" s="1299"/>
    </row>
    <row r="118" spans="1:6" ht="15" hidden="1" customHeight="1">
      <c r="A118" s="984"/>
      <c r="B118" s="133"/>
      <c r="C118" s="134"/>
      <c r="D118" s="135"/>
      <c r="E118" s="164"/>
      <c r="F118" s="592"/>
    </row>
    <row r="119" spans="1:6" ht="37.5" customHeight="1">
      <c r="A119" s="916" t="s">
        <v>544</v>
      </c>
      <c r="B119" s="791"/>
      <c r="C119" s="792"/>
      <c r="D119" s="792"/>
      <c r="E119" s="1209" t="s">
        <v>58</v>
      </c>
      <c r="F119" s="1209"/>
    </row>
    <row r="120" spans="1:6" ht="3" customHeight="1">
      <c r="A120" s="545"/>
      <c r="B120" s="793"/>
      <c r="C120" s="794"/>
      <c r="D120" s="545"/>
      <c r="E120" s="795"/>
      <c r="F120" s="796"/>
    </row>
    <row r="121" spans="1:6" ht="44.25" customHeight="1" thickBot="1">
      <c r="A121" s="1210" t="s">
        <v>1103</v>
      </c>
      <c r="B121" s="1210"/>
      <c r="C121" s="1210"/>
      <c r="D121" s="1210"/>
      <c r="E121" s="1210"/>
      <c r="F121" s="1210"/>
    </row>
    <row r="122" spans="1:6" ht="42" customHeight="1">
      <c r="A122" s="1311" t="s">
        <v>1212</v>
      </c>
      <c r="B122" s="1313" t="s">
        <v>1213</v>
      </c>
      <c r="C122" s="1315" t="s">
        <v>1214</v>
      </c>
      <c r="D122" s="1313" t="s">
        <v>1215</v>
      </c>
      <c r="E122" s="1317" t="s">
        <v>1216</v>
      </c>
      <c r="F122" s="1318"/>
    </row>
    <row r="123" spans="1:6" ht="35.25" customHeight="1" thickBot="1">
      <c r="A123" s="1347"/>
      <c r="B123" s="1345"/>
      <c r="C123" s="1346"/>
      <c r="D123" s="1345"/>
      <c r="E123" s="992" t="s">
        <v>1217</v>
      </c>
      <c r="F123" s="993" t="s">
        <v>91</v>
      </c>
    </row>
    <row r="124" spans="1:6" ht="15.75" customHeight="1">
      <c r="A124" s="1308">
        <v>7</v>
      </c>
      <c r="B124" s="1269" t="s">
        <v>336</v>
      </c>
      <c r="C124" s="1232">
        <v>203152</v>
      </c>
      <c r="D124" s="586" t="s">
        <v>352</v>
      </c>
      <c r="E124" s="1301">
        <v>13261</v>
      </c>
      <c r="F124" s="1294">
        <f>ROUNDUP(E124/$C$124*100,2)</f>
        <v>6.5299999999999994</v>
      </c>
    </row>
    <row r="125" spans="1:6" ht="25.5">
      <c r="A125" s="1309"/>
      <c r="B125" s="1270"/>
      <c r="C125" s="1233"/>
      <c r="D125" s="391" t="s">
        <v>834</v>
      </c>
      <c r="E125" s="1296"/>
      <c r="F125" s="1295" t="e">
        <f t="shared" ref="F125:F181" si="38">D125/C125*100</f>
        <v>#VALUE!</v>
      </c>
    </row>
    <row r="126" spans="1:6" ht="12.75">
      <c r="A126" s="1309"/>
      <c r="B126" s="1270"/>
      <c r="C126" s="1233"/>
      <c r="D126" s="127" t="s">
        <v>489</v>
      </c>
      <c r="E126" s="1296">
        <v>1282</v>
      </c>
      <c r="F126" s="1294">
        <f>ROUNDUP(E126/$C$124*100,2)</f>
        <v>0.64</v>
      </c>
    </row>
    <row r="127" spans="1:6" ht="12.75">
      <c r="A127" s="1309"/>
      <c r="B127" s="1270"/>
      <c r="C127" s="1233"/>
      <c r="D127" s="126" t="s">
        <v>835</v>
      </c>
      <c r="E127" s="1296"/>
      <c r="F127" s="1295" t="e">
        <f t="shared" si="38"/>
        <v>#VALUE!</v>
      </c>
    </row>
    <row r="128" spans="1:6" ht="15" customHeight="1">
      <c r="A128" s="1309"/>
      <c r="B128" s="1270"/>
      <c r="C128" s="1233"/>
      <c r="D128" s="125" t="s">
        <v>383</v>
      </c>
      <c r="E128" s="1296">
        <v>2639</v>
      </c>
      <c r="F128" s="1294">
        <f t="shared" ref="F128" si="39">ROUNDUP(E128/$C$124*100,2)</f>
        <v>1.3</v>
      </c>
    </row>
    <row r="129" spans="1:6" ht="12.75">
      <c r="A129" s="1309"/>
      <c r="B129" s="1270"/>
      <c r="C129" s="1233"/>
      <c r="D129" s="126" t="s">
        <v>783</v>
      </c>
      <c r="E129" s="1296"/>
      <c r="F129" s="1295" t="e">
        <f t="shared" si="38"/>
        <v>#VALUE!</v>
      </c>
    </row>
    <row r="130" spans="1:6" ht="15" customHeight="1">
      <c r="A130" s="1309"/>
      <c r="B130" s="1270"/>
      <c r="C130" s="1233"/>
      <c r="D130" s="125" t="s">
        <v>986</v>
      </c>
      <c r="E130" s="1296">
        <v>2796</v>
      </c>
      <c r="F130" s="1294">
        <f t="shared" ref="F130" si="40">ROUNDUP(E130/$C$124*100,2)</f>
        <v>1.3800000000000001</v>
      </c>
    </row>
    <row r="131" spans="1:6" ht="16.5" customHeight="1">
      <c r="A131" s="1309"/>
      <c r="B131" s="1270"/>
      <c r="C131" s="1233"/>
      <c r="D131" s="126" t="s">
        <v>784</v>
      </c>
      <c r="E131" s="1296"/>
      <c r="F131" s="1295" t="e">
        <f t="shared" si="38"/>
        <v>#VALUE!</v>
      </c>
    </row>
    <row r="132" spans="1:6" ht="12.75">
      <c r="A132" s="1309"/>
      <c r="B132" s="1270"/>
      <c r="C132" s="1233"/>
      <c r="D132" s="127" t="s">
        <v>522</v>
      </c>
      <c r="E132" s="1296">
        <v>1829</v>
      </c>
      <c r="F132" s="1294">
        <f t="shared" ref="F132:F134" si="41">ROUNDUP(E132/$C$124*100,2)</f>
        <v>0.91</v>
      </c>
    </row>
    <row r="133" spans="1:6" ht="16.5" customHeight="1">
      <c r="A133" s="1309"/>
      <c r="B133" s="1270"/>
      <c r="C133" s="1233"/>
      <c r="D133" s="391" t="s">
        <v>987</v>
      </c>
      <c r="E133" s="1296"/>
      <c r="F133" s="1295" t="e">
        <f t="shared" si="38"/>
        <v>#VALUE!</v>
      </c>
    </row>
    <row r="134" spans="1:6" ht="16.5" customHeight="1">
      <c r="A134" s="1309"/>
      <c r="B134" s="1270"/>
      <c r="C134" s="1233"/>
      <c r="D134" s="127" t="s">
        <v>785</v>
      </c>
      <c r="E134" s="1297">
        <v>5586</v>
      </c>
      <c r="F134" s="1294">
        <f t="shared" si="41"/>
        <v>2.75</v>
      </c>
    </row>
    <row r="135" spans="1:6" ht="12.75">
      <c r="A135" s="1309"/>
      <c r="B135" s="1270"/>
      <c r="C135" s="1233"/>
      <c r="D135" s="391" t="s">
        <v>786</v>
      </c>
      <c r="E135" s="1300"/>
      <c r="F135" s="1295" t="e">
        <f t="shared" si="38"/>
        <v>#VALUE!</v>
      </c>
    </row>
    <row r="136" spans="1:6" ht="12.75" customHeight="1">
      <c r="A136" s="1309"/>
      <c r="B136" s="1270"/>
      <c r="C136" s="1233"/>
      <c r="D136" s="125" t="s">
        <v>988</v>
      </c>
      <c r="E136" s="1303">
        <v>2051</v>
      </c>
      <c r="F136" s="1295">
        <f>ROUNDUP(E136/$C$124*100,2)</f>
        <v>1.01</v>
      </c>
    </row>
    <row r="137" spans="1:6" ht="26.25" thickBot="1">
      <c r="A137" s="985"/>
      <c r="B137" s="1274"/>
      <c r="C137" s="1234"/>
      <c r="D137" s="588" t="s">
        <v>915</v>
      </c>
      <c r="E137" s="1325"/>
      <c r="F137" s="1299" t="e">
        <f t="shared" si="38"/>
        <v>#VALUE!</v>
      </c>
    </row>
    <row r="138" spans="1:6" ht="12.75" customHeight="1">
      <c r="A138" s="1337">
        <v>8</v>
      </c>
      <c r="B138" s="1244" t="s">
        <v>337</v>
      </c>
      <c r="C138" s="1232">
        <v>97454</v>
      </c>
      <c r="D138" s="586" t="s">
        <v>194</v>
      </c>
      <c r="E138" s="1301">
        <v>2466</v>
      </c>
      <c r="F138" s="1294">
        <f>ROUNDUP(E138/$C$138*100,2)</f>
        <v>2.5399999999999996</v>
      </c>
    </row>
    <row r="139" spans="1:6" ht="33" customHeight="1">
      <c r="A139" s="1328"/>
      <c r="B139" s="1245"/>
      <c r="C139" s="1233"/>
      <c r="D139" s="126" t="s">
        <v>523</v>
      </c>
      <c r="E139" s="1296"/>
      <c r="F139" s="1295" t="e">
        <f t="shared" si="38"/>
        <v>#VALUE!</v>
      </c>
    </row>
    <row r="140" spans="1:6" ht="12.75" customHeight="1">
      <c r="A140" s="1328"/>
      <c r="B140" s="1245"/>
      <c r="C140" s="1233"/>
      <c r="D140" s="127" t="s">
        <v>195</v>
      </c>
      <c r="E140" s="1296">
        <v>1965</v>
      </c>
      <c r="F140" s="1294">
        <f t="shared" ref="F140" si="42">ROUNDUP(E140/$C$138*100,2)</f>
        <v>2.0199999999999996</v>
      </c>
    </row>
    <row r="141" spans="1:6" ht="12.75" customHeight="1">
      <c r="A141" s="1328"/>
      <c r="B141" s="1245"/>
      <c r="C141" s="1233"/>
      <c r="D141" s="126" t="s">
        <v>196</v>
      </c>
      <c r="E141" s="1296"/>
      <c r="F141" s="1295" t="e">
        <f t="shared" si="38"/>
        <v>#VALUE!</v>
      </c>
    </row>
    <row r="142" spans="1:6" ht="12.75">
      <c r="A142" s="1328"/>
      <c r="B142" s="1245"/>
      <c r="C142" s="1233"/>
      <c r="D142" s="127" t="s">
        <v>524</v>
      </c>
      <c r="E142" s="1296">
        <v>856</v>
      </c>
      <c r="F142" s="1294">
        <f t="shared" ref="F142" si="43">ROUNDUP(E142/$C$138*100,2)</f>
        <v>0.88</v>
      </c>
    </row>
    <row r="143" spans="1:6" ht="12.75">
      <c r="A143" s="1328"/>
      <c r="B143" s="1245"/>
      <c r="C143" s="1233"/>
      <c r="D143" s="391" t="s">
        <v>525</v>
      </c>
      <c r="E143" s="1296"/>
      <c r="F143" s="1295" t="e">
        <f t="shared" si="38"/>
        <v>#VALUE!</v>
      </c>
    </row>
    <row r="144" spans="1:6" ht="18" customHeight="1">
      <c r="A144" s="1328"/>
      <c r="B144" s="1245"/>
      <c r="C144" s="1233"/>
      <c r="D144" s="584" t="s">
        <v>197</v>
      </c>
      <c r="E144" s="1296">
        <v>6957</v>
      </c>
      <c r="F144" s="1294">
        <f t="shared" ref="F144" si="44">ROUNDUP(E144/$C$138*100,2)</f>
        <v>7.14</v>
      </c>
    </row>
    <row r="145" spans="1:6" ht="12.75">
      <c r="A145" s="1328"/>
      <c r="B145" s="1245"/>
      <c r="C145" s="1233"/>
      <c r="D145" s="391" t="s">
        <v>198</v>
      </c>
      <c r="E145" s="1296"/>
      <c r="F145" s="1295" t="e">
        <f t="shared" si="38"/>
        <v>#VALUE!</v>
      </c>
    </row>
    <row r="146" spans="1:6" ht="12.75">
      <c r="A146" s="1328"/>
      <c r="B146" s="1245"/>
      <c r="C146" s="1233"/>
      <c r="D146" s="584" t="s">
        <v>787</v>
      </c>
      <c r="E146" s="1296">
        <v>0</v>
      </c>
      <c r="F146" s="1295">
        <f>ROUNDUP(E146/$C$138*100,2)</f>
        <v>0</v>
      </c>
    </row>
    <row r="147" spans="1:6" ht="12.75">
      <c r="A147" s="1328"/>
      <c r="B147" s="1245"/>
      <c r="C147" s="1233"/>
      <c r="D147" s="391" t="s">
        <v>836</v>
      </c>
      <c r="E147" s="1296"/>
      <c r="F147" s="1295" t="e">
        <f t="shared" ref="F147" si="45">D147/C147*100</f>
        <v>#VALUE!</v>
      </c>
    </row>
    <row r="148" spans="1:6" ht="12" customHeight="1">
      <c r="A148" s="1328"/>
      <c r="B148" s="1245"/>
      <c r="C148" s="1233"/>
      <c r="D148" s="594" t="s">
        <v>1054</v>
      </c>
      <c r="E148" s="1300">
        <v>4</v>
      </c>
      <c r="F148" s="1294">
        <f>ROUNDUP(E148/$C$138*100,2)</f>
        <v>0.01</v>
      </c>
    </row>
    <row r="149" spans="1:6" ht="13.5" thickBot="1">
      <c r="A149" s="1329"/>
      <c r="B149" s="1251"/>
      <c r="C149" s="1234"/>
      <c r="D149" s="991" t="s">
        <v>1110</v>
      </c>
      <c r="E149" s="1298"/>
      <c r="F149" s="1299" t="e">
        <f t="shared" si="38"/>
        <v>#VALUE!</v>
      </c>
    </row>
    <row r="150" spans="1:6" ht="15" customHeight="1">
      <c r="A150" s="1337">
        <v>9</v>
      </c>
      <c r="B150" s="1244" t="s">
        <v>338</v>
      </c>
      <c r="C150" s="1232">
        <v>333645</v>
      </c>
      <c r="D150" s="586" t="s">
        <v>199</v>
      </c>
      <c r="E150" s="1301">
        <v>18252</v>
      </c>
      <c r="F150" s="1294">
        <f>ROUNDUP(E150/$C$150*100,2)</f>
        <v>5.4799999999999995</v>
      </c>
    </row>
    <row r="151" spans="1:6" ht="15" customHeight="1">
      <c r="A151" s="1328"/>
      <c r="B151" s="1245"/>
      <c r="C151" s="1233"/>
      <c r="D151" s="972" t="s">
        <v>469</v>
      </c>
      <c r="E151" s="1296"/>
      <c r="F151" s="1295" t="e">
        <f t="shared" si="38"/>
        <v>#VALUE!</v>
      </c>
    </row>
    <row r="152" spans="1:6" ht="15" customHeight="1">
      <c r="A152" s="1328"/>
      <c r="B152" s="1245"/>
      <c r="C152" s="1233"/>
      <c r="D152" s="584" t="s">
        <v>201</v>
      </c>
      <c r="E152" s="1296">
        <v>4395</v>
      </c>
      <c r="F152" s="1294">
        <f>ROUNDUP(E152/$C$150*100,2)</f>
        <v>1.32</v>
      </c>
    </row>
    <row r="153" spans="1:6" ht="15" customHeight="1">
      <c r="A153" s="1328"/>
      <c r="B153" s="1245"/>
      <c r="C153" s="1233"/>
      <c r="D153" s="972" t="s">
        <v>470</v>
      </c>
      <c r="E153" s="1296"/>
      <c r="F153" s="1295" t="e">
        <f t="shared" si="38"/>
        <v>#VALUE!</v>
      </c>
    </row>
    <row r="154" spans="1:6" ht="18" customHeight="1">
      <c r="A154" s="1328"/>
      <c r="B154" s="1245"/>
      <c r="C154" s="1233"/>
      <c r="D154" s="584" t="s">
        <v>202</v>
      </c>
      <c r="E154" s="1296">
        <v>38034</v>
      </c>
      <c r="F154" s="1294">
        <f t="shared" ref="F154" si="46">ROUNDUP(E154/$C$150*100,2)</f>
        <v>11.4</v>
      </c>
    </row>
    <row r="155" spans="1:6" ht="12.75">
      <c r="A155" s="1328"/>
      <c r="B155" s="1245"/>
      <c r="C155" s="1233"/>
      <c r="D155" s="391" t="s">
        <v>471</v>
      </c>
      <c r="E155" s="1296"/>
      <c r="F155" s="1295" t="e">
        <f t="shared" si="38"/>
        <v>#VALUE!</v>
      </c>
    </row>
    <row r="156" spans="1:6" ht="14.25" customHeight="1">
      <c r="A156" s="1328"/>
      <c r="B156" s="1245"/>
      <c r="C156" s="1233"/>
      <c r="D156" s="584" t="s">
        <v>269</v>
      </c>
      <c r="E156" s="1296">
        <v>57</v>
      </c>
      <c r="F156" s="1294">
        <f t="shared" ref="F156" si="47">ROUNDUP(E156/$C$150*100,2)</f>
        <v>0.02</v>
      </c>
    </row>
    <row r="157" spans="1:6" ht="12.75" customHeight="1">
      <c r="A157" s="1328"/>
      <c r="B157" s="1245"/>
      <c r="C157" s="1233"/>
      <c r="D157" s="972" t="s">
        <v>200</v>
      </c>
      <c r="E157" s="1296"/>
      <c r="F157" s="1295" t="e">
        <f t="shared" si="38"/>
        <v>#VALUE!</v>
      </c>
    </row>
    <row r="158" spans="1:6" ht="12.75" customHeight="1">
      <c r="A158" s="1328"/>
      <c r="B158" s="1245"/>
      <c r="C158" s="1233"/>
      <c r="D158" s="584" t="s">
        <v>203</v>
      </c>
      <c r="E158" s="1297">
        <v>231</v>
      </c>
      <c r="F158" s="1294">
        <f t="shared" ref="F158" si="48">ROUNDUP(E158/$C$150*100,2)</f>
        <v>6.9999999999999993E-2</v>
      </c>
    </row>
    <row r="159" spans="1:6" ht="12.75">
      <c r="A159" s="1328"/>
      <c r="B159" s="1245"/>
      <c r="C159" s="1233"/>
      <c r="D159" s="391" t="s">
        <v>204</v>
      </c>
      <c r="E159" s="1300"/>
      <c r="F159" s="1295" t="e">
        <f t="shared" si="38"/>
        <v>#VALUE!</v>
      </c>
    </row>
    <row r="160" spans="1:6" ht="15.75" customHeight="1">
      <c r="A160" s="1328"/>
      <c r="B160" s="1245"/>
      <c r="C160" s="1233"/>
      <c r="D160" s="594" t="s">
        <v>268</v>
      </c>
      <c r="E160" s="1220">
        <v>44899</v>
      </c>
      <c r="F160" s="1338">
        <v>0</v>
      </c>
    </row>
    <row r="161" spans="1:6" ht="15.75" customHeight="1">
      <c r="A161" s="1328"/>
      <c r="B161" s="1245"/>
      <c r="C161" s="1233"/>
      <c r="D161" s="990" t="s">
        <v>526</v>
      </c>
      <c r="E161" s="1218"/>
      <c r="F161" s="1294"/>
    </row>
    <row r="162" spans="1:6" ht="15" customHeight="1">
      <c r="A162" s="1328"/>
      <c r="B162" s="1245"/>
      <c r="C162" s="1233"/>
      <c r="D162" s="584" t="s">
        <v>1111</v>
      </c>
      <c r="E162" s="1296">
        <v>178</v>
      </c>
      <c r="F162" s="1295">
        <f t="shared" ref="F162" si="49">ROUNDUP(E162/$C$150*100,2)</f>
        <v>6.0000000000000005E-2</v>
      </c>
    </row>
    <row r="163" spans="1:6" ht="15" customHeight="1" thickBot="1">
      <c r="A163" s="1328"/>
      <c r="B163" s="1245"/>
      <c r="C163" s="1234"/>
      <c r="D163" s="991" t="s">
        <v>1112</v>
      </c>
      <c r="E163" s="1298"/>
      <c r="F163" s="1299" t="e">
        <f t="shared" si="38"/>
        <v>#VALUE!</v>
      </c>
    </row>
    <row r="164" spans="1:6" ht="15" customHeight="1">
      <c r="A164" s="1308">
        <v>10</v>
      </c>
      <c r="B164" s="1269" t="s">
        <v>339</v>
      </c>
      <c r="C164" s="1305">
        <v>4276941</v>
      </c>
      <c r="D164" s="593" t="s">
        <v>205</v>
      </c>
      <c r="E164" s="1301">
        <v>118557</v>
      </c>
      <c r="F164" s="1302">
        <f>ROUNDUP(E164/$C$164*100,2)</f>
        <v>2.78</v>
      </c>
    </row>
    <row r="165" spans="1:6" ht="15" customHeight="1">
      <c r="A165" s="1309"/>
      <c r="B165" s="1270"/>
      <c r="C165" s="1306"/>
      <c r="D165" s="994" t="s">
        <v>837</v>
      </c>
      <c r="E165" s="1296"/>
      <c r="F165" s="1295" t="e">
        <f t="shared" si="38"/>
        <v>#VALUE!</v>
      </c>
    </row>
    <row r="166" spans="1:6" ht="15" customHeight="1">
      <c r="A166" s="1309"/>
      <c r="B166" s="1270"/>
      <c r="C166" s="1306"/>
      <c r="D166" s="584" t="s">
        <v>206</v>
      </c>
      <c r="E166" s="1297">
        <v>130487</v>
      </c>
      <c r="F166" s="1294">
        <f t="shared" ref="F166" si="50">ROUNDUP(E166/$C$164*100,2)</f>
        <v>3.0599999999999996</v>
      </c>
    </row>
    <row r="167" spans="1:6" ht="12.75">
      <c r="A167" s="1309"/>
      <c r="B167" s="1270"/>
      <c r="C167" s="1306"/>
      <c r="D167" s="391" t="s">
        <v>1207</v>
      </c>
      <c r="E167" s="1300"/>
      <c r="F167" s="1295" t="e">
        <f t="shared" si="38"/>
        <v>#VALUE!</v>
      </c>
    </row>
    <row r="168" spans="1:6" ht="12.75">
      <c r="A168" s="1309"/>
      <c r="B168" s="1270"/>
      <c r="C168" s="1306"/>
      <c r="D168" s="594" t="s">
        <v>270</v>
      </c>
      <c r="E168" s="1297">
        <v>93</v>
      </c>
      <c r="F168" s="1294">
        <f t="shared" ref="F168" si="51">ROUNDUP(E168/$C$164*100,2)</f>
        <v>0.01</v>
      </c>
    </row>
    <row r="169" spans="1:6" ht="15" customHeight="1">
      <c r="A169" s="1309"/>
      <c r="B169" s="1270"/>
      <c r="C169" s="1306"/>
      <c r="D169" s="990" t="s">
        <v>271</v>
      </c>
      <c r="E169" s="1300"/>
      <c r="F169" s="1295" t="e">
        <f t="shared" si="38"/>
        <v>#VALUE!</v>
      </c>
    </row>
    <row r="170" spans="1:6" ht="15" customHeight="1">
      <c r="A170" s="1309"/>
      <c r="B170" s="1270"/>
      <c r="C170" s="1306"/>
      <c r="D170" s="584" t="s">
        <v>207</v>
      </c>
      <c r="E170" s="1297">
        <v>8</v>
      </c>
      <c r="F170" s="1294">
        <f t="shared" ref="F170" si="52">ROUNDUP(E170/$C$164*100,2)</f>
        <v>0.01</v>
      </c>
    </row>
    <row r="171" spans="1:6" ht="12.75">
      <c r="A171" s="1309"/>
      <c r="B171" s="1270"/>
      <c r="C171" s="1306"/>
      <c r="D171" s="972" t="s">
        <v>208</v>
      </c>
      <c r="E171" s="1300"/>
      <c r="F171" s="1295" t="e">
        <f t="shared" si="38"/>
        <v>#VALUE!</v>
      </c>
    </row>
    <row r="172" spans="1:6" ht="15" customHeight="1">
      <c r="A172" s="1309"/>
      <c r="B172" s="1270"/>
      <c r="C172" s="1306"/>
      <c r="D172" s="584" t="s">
        <v>209</v>
      </c>
      <c r="E172" s="1297">
        <v>24</v>
      </c>
      <c r="F172" s="1294">
        <f t="shared" ref="F172" si="53">ROUNDUP(E172/$C$164*100,2)</f>
        <v>0.01</v>
      </c>
    </row>
    <row r="173" spans="1:6" ht="12.75">
      <c r="A173" s="1309"/>
      <c r="B173" s="1270"/>
      <c r="C173" s="1306"/>
      <c r="D173" s="391" t="s">
        <v>210</v>
      </c>
      <c r="E173" s="1300"/>
      <c r="F173" s="1295" t="e">
        <f t="shared" si="38"/>
        <v>#VALUE!</v>
      </c>
    </row>
    <row r="174" spans="1:6" ht="12.75">
      <c r="A174" s="1309"/>
      <c r="B174" s="1270"/>
      <c r="C174" s="1306"/>
      <c r="D174" s="584" t="s">
        <v>211</v>
      </c>
      <c r="E174" s="1297">
        <v>108</v>
      </c>
      <c r="F174" s="1294">
        <f t="shared" ref="F174" si="54">ROUNDUP(E174/$C$164*100,2)</f>
        <v>0.01</v>
      </c>
    </row>
    <row r="175" spans="1:6" ht="15" customHeight="1">
      <c r="A175" s="1309"/>
      <c r="B175" s="1270"/>
      <c r="C175" s="1306"/>
      <c r="D175" s="972" t="s">
        <v>989</v>
      </c>
      <c r="E175" s="1300"/>
      <c r="F175" s="1295" t="e">
        <f t="shared" si="38"/>
        <v>#VALUE!</v>
      </c>
    </row>
    <row r="176" spans="1:6" ht="15" customHeight="1">
      <c r="A176" s="1309"/>
      <c r="B176" s="1270"/>
      <c r="C176" s="1306"/>
      <c r="D176" s="584" t="s">
        <v>213</v>
      </c>
      <c r="E176" s="1297">
        <v>5271</v>
      </c>
      <c r="F176" s="1294">
        <f t="shared" ref="F176" si="55">ROUNDUP(E176/$C$164*100,2)</f>
        <v>0.13</v>
      </c>
    </row>
    <row r="177" spans="1:6" ht="25.5">
      <c r="A177" s="1309"/>
      <c r="B177" s="1270"/>
      <c r="C177" s="1306"/>
      <c r="D177" s="972" t="s">
        <v>214</v>
      </c>
      <c r="E177" s="1300"/>
      <c r="F177" s="1295" t="e">
        <f t="shared" si="38"/>
        <v>#VALUE!</v>
      </c>
    </row>
    <row r="178" spans="1:6" ht="15" customHeight="1">
      <c r="A178" s="1309"/>
      <c r="B178" s="1270"/>
      <c r="C178" s="1306"/>
      <c r="D178" s="584" t="s">
        <v>215</v>
      </c>
      <c r="E178" s="1297">
        <v>102</v>
      </c>
      <c r="F178" s="1294">
        <f t="shared" ref="F178" si="56">ROUNDUP(E178/$C$164*100,2)</f>
        <v>0.01</v>
      </c>
    </row>
    <row r="179" spans="1:6" ht="25.5">
      <c r="A179" s="1309"/>
      <c r="B179" s="1270"/>
      <c r="C179" s="1306"/>
      <c r="D179" s="391" t="s">
        <v>216</v>
      </c>
      <c r="E179" s="1300"/>
      <c r="F179" s="1295" t="e">
        <f t="shared" si="38"/>
        <v>#VALUE!</v>
      </c>
    </row>
    <row r="180" spans="1:6" ht="15.75" customHeight="1">
      <c r="A180" s="1309"/>
      <c r="B180" s="1270"/>
      <c r="C180" s="1306"/>
      <c r="D180" s="584" t="s">
        <v>217</v>
      </c>
      <c r="E180" s="1297">
        <v>26</v>
      </c>
      <c r="F180" s="1294">
        <f t="shared" ref="F180" si="57">ROUNDUP(E180/$C$164*100,2)</f>
        <v>0.01</v>
      </c>
    </row>
    <row r="181" spans="1:6" ht="17.25" customHeight="1" thickBot="1">
      <c r="A181" s="1310"/>
      <c r="B181" s="1274"/>
      <c r="C181" s="1307"/>
      <c r="D181" s="991" t="s">
        <v>315</v>
      </c>
      <c r="E181" s="1325"/>
      <c r="F181" s="1299" t="e">
        <f t="shared" si="38"/>
        <v>#VALUE!</v>
      </c>
    </row>
    <row r="182" spans="1:6" ht="1.5" customHeight="1"/>
    <row r="183" spans="1:6" s="545" customFormat="1" ht="50.1" customHeight="1">
      <c r="A183" s="916" t="s">
        <v>544</v>
      </c>
      <c r="B183" s="791"/>
      <c r="C183" s="792"/>
      <c r="D183" s="792"/>
      <c r="E183" s="1209" t="s">
        <v>58</v>
      </c>
      <c r="F183" s="1209"/>
    </row>
    <row r="184" spans="1:6" s="545" customFormat="1" ht="5.25" customHeight="1">
      <c r="B184" s="793"/>
      <c r="C184" s="794"/>
      <c r="E184" s="795"/>
      <c r="F184" s="796"/>
    </row>
    <row r="185" spans="1:6" s="545" customFormat="1" ht="48.75" customHeight="1" thickBot="1">
      <c r="A185" s="1210" t="s">
        <v>1103</v>
      </c>
      <c r="B185" s="1210"/>
      <c r="C185" s="1210"/>
      <c r="D185" s="1210"/>
      <c r="E185" s="1210"/>
      <c r="F185" s="1210"/>
    </row>
    <row r="186" spans="1:6" ht="37.5" customHeight="1">
      <c r="A186" s="1343" t="s">
        <v>1211</v>
      </c>
      <c r="B186" s="1313" t="s">
        <v>1213</v>
      </c>
      <c r="C186" s="1315" t="s">
        <v>1214</v>
      </c>
      <c r="D186" s="1313" t="s">
        <v>1215</v>
      </c>
      <c r="E186" s="1317" t="s">
        <v>1216</v>
      </c>
      <c r="F186" s="1318"/>
    </row>
    <row r="187" spans="1:6" ht="44.25" customHeight="1" thickBot="1">
      <c r="A187" s="1344"/>
      <c r="B187" s="1345"/>
      <c r="C187" s="1346"/>
      <c r="D187" s="1345"/>
      <c r="E187" s="992" t="s">
        <v>1217</v>
      </c>
      <c r="F187" s="993" t="s">
        <v>91</v>
      </c>
    </row>
    <row r="188" spans="1:6" ht="20.25" customHeight="1">
      <c r="A188" s="1308">
        <v>10</v>
      </c>
      <c r="B188" s="1269" t="s">
        <v>339</v>
      </c>
      <c r="C188" s="1305"/>
      <c r="D188" s="127" t="s">
        <v>838</v>
      </c>
      <c r="E188" s="1297">
        <v>44937</v>
      </c>
      <c r="F188" s="1294">
        <f>ROUNDUP(E188/$C$164*100,2)</f>
        <v>1.06</v>
      </c>
    </row>
    <row r="189" spans="1:6" ht="12.75">
      <c r="A189" s="1309"/>
      <c r="B189" s="1270"/>
      <c r="C189" s="1306"/>
      <c r="D189" s="128" t="s">
        <v>472</v>
      </c>
      <c r="E189" s="1300"/>
      <c r="F189" s="1295" t="e">
        <f>D189/C189*100</f>
        <v>#VALUE!</v>
      </c>
    </row>
    <row r="190" spans="1:6" ht="15.75" customHeight="1">
      <c r="A190" s="1309"/>
      <c r="B190" s="1270"/>
      <c r="C190" s="1306"/>
      <c r="D190" s="127" t="s">
        <v>384</v>
      </c>
      <c r="E190" s="1297">
        <v>628</v>
      </c>
      <c r="F190" s="1294">
        <f t="shared" ref="F190" si="58">ROUNDUP(E190/$C$164*100,2)</f>
        <v>0.02</v>
      </c>
    </row>
    <row r="191" spans="1:6" ht="18.75" customHeight="1">
      <c r="A191" s="1309"/>
      <c r="B191" s="1270"/>
      <c r="C191" s="1306"/>
      <c r="D191" s="126" t="s">
        <v>839</v>
      </c>
      <c r="E191" s="1300"/>
      <c r="F191" s="1295" t="e">
        <f>D191/C191*100</f>
        <v>#VALUE!</v>
      </c>
    </row>
    <row r="192" spans="1:6" ht="12.75" customHeight="1">
      <c r="A192" s="1309"/>
      <c r="B192" s="1270"/>
      <c r="C192" s="1306"/>
      <c r="D192" s="127" t="s">
        <v>427</v>
      </c>
      <c r="E192" s="1297">
        <v>21</v>
      </c>
      <c r="F192" s="1294">
        <f t="shared" ref="F192" si="59">ROUNDUP(E192/$C$164*100,2)</f>
        <v>0.01</v>
      </c>
    </row>
    <row r="193" spans="1:6" ht="21" customHeight="1">
      <c r="A193" s="1309"/>
      <c r="B193" s="1270"/>
      <c r="C193" s="1306"/>
      <c r="D193" s="126" t="s">
        <v>428</v>
      </c>
      <c r="E193" s="1300"/>
      <c r="F193" s="1295" t="e">
        <f>D193/C193*100</f>
        <v>#VALUE!</v>
      </c>
    </row>
    <row r="194" spans="1:6" ht="12.75" customHeight="1">
      <c r="A194" s="1309"/>
      <c r="B194" s="1270"/>
      <c r="C194" s="1306"/>
      <c r="D194" s="127" t="s">
        <v>440</v>
      </c>
      <c r="E194" s="1297">
        <v>24</v>
      </c>
      <c r="F194" s="1294">
        <f t="shared" ref="F194" si="60">ROUNDUP(E194/$C$164*100,2)</f>
        <v>0.01</v>
      </c>
    </row>
    <row r="195" spans="1:6" ht="12.75" customHeight="1">
      <c r="A195" s="1309"/>
      <c r="B195" s="1270"/>
      <c r="C195" s="1306"/>
      <c r="D195" s="126" t="s">
        <v>474</v>
      </c>
      <c r="E195" s="1300"/>
      <c r="F195" s="1295" t="e">
        <f>D195/C195*100</f>
        <v>#VALUE!</v>
      </c>
    </row>
    <row r="196" spans="1:6" ht="12.75" customHeight="1">
      <c r="A196" s="1309"/>
      <c r="B196" s="1270"/>
      <c r="C196" s="1306"/>
      <c r="D196" s="127" t="s">
        <v>498</v>
      </c>
      <c r="E196" s="1297">
        <v>123</v>
      </c>
      <c r="F196" s="1294">
        <f t="shared" ref="F196" si="61">ROUNDUP(E196/$C$164*100,2)</f>
        <v>0.01</v>
      </c>
    </row>
    <row r="197" spans="1:6" ht="19.5" customHeight="1">
      <c r="A197" s="1309"/>
      <c r="B197" s="1270"/>
      <c r="C197" s="1306"/>
      <c r="D197" s="126" t="s">
        <v>499</v>
      </c>
      <c r="E197" s="1300"/>
      <c r="F197" s="1295" t="e">
        <f>D197/C197*100</f>
        <v>#VALUE!</v>
      </c>
    </row>
    <row r="198" spans="1:6" ht="18.75" customHeight="1">
      <c r="A198" s="1309"/>
      <c r="B198" s="1270"/>
      <c r="C198" s="1306"/>
      <c r="D198" s="127" t="s">
        <v>527</v>
      </c>
      <c r="E198" s="1297">
        <v>30</v>
      </c>
      <c r="F198" s="1294">
        <f t="shared" ref="F198" si="62">ROUNDUP(E198/$C$164*100,2)</f>
        <v>0.01</v>
      </c>
    </row>
    <row r="199" spans="1:6" ht="27.75" customHeight="1">
      <c r="A199" s="1309"/>
      <c r="B199" s="1270"/>
      <c r="C199" s="1306"/>
      <c r="D199" s="126" t="s">
        <v>548</v>
      </c>
      <c r="E199" s="1300"/>
      <c r="F199" s="1295" t="e">
        <f>D199/C199*100</f>
        <v>#VALUE!</v>
      </c>
    </row>
    <row r="200" spans="1:6" ht="17.25" customHeight="1">
      <c r="A200" s="1309"/>
      <c r="B200" s="1270"/>
      <c r="C200" s="1306"/>
      <c r="D200" s="127" t="s">
        <v>528</v>
      </c>
      <c r="E200" s="1297">
        <v>3</v>
      </c>
      <c r="F200" s="1294">
        <f t="shared" ref="F200" si="63">ROUNDUP(E200/$C$164*100,2)</f>
        <v>0.01</v>
      </c>
    </row>
    <row r="201" spans="1:6" ht="16.5" customHeight="1">
      <c r="A201" s="1309"/>
      <c r="B201" s="1270"/>
      <c r="C201" s="1306"/>
      <c r="D201" s="126" t="s">
        <v>529</v>
      </c>
      <c r="E201" s="1300"/>
      <c r="F201" s="1295" t="e">
        <f>D201/C201*100</f>
        <v>#VALUE!</v>
      </c>
    </row>
    <row r="202" spans="1:6" ht="12.75" customHeight="1">
      <c r="A202" s="1309"/>
      <c r="B202" s="1270"/>
      <c r="C202" s="1306"/>
      <c r="D202" s="127" t="s">
        <v>530</v>
      </c>
      <c r="E202" s="1297">
        <v>59</v>
      </c>
      <c r="F202" s="1294">
        <f t="shared" ref="F202" si="64">ROUNDUP(E202/$C$164*100,2)</f>
        <v>0.01</v>
      </c>
    </row>
    <row r="203" spans="1:6" ht="16.5" customHeight="1">
      <c r="A203" s="1309"/>
      <c r="B203" s="1270"/>
      <c r="C203" s="1306"/>
      <c r="D203" s="126" t="s">
        <v>531</v>
      </c>
      <c r="E203" s="1300"/>
      <c r="F203" s="1295" t="e">
        <f>D203/C203*100</f>
        <v>#VALUE!</v>
      </c>
    </row>
    <row r="204" spans="1:6" ht="12.75" customHeight="1">
      <c r="A204" s="1309"/>
      <c r="B204" s="1270"/>
      <c r="C204" s="1306"/>
      <c r="D204" s="127" t="s">
        <v>549</v>
      </c>
      <c r="E204" s="1297">
        <v>5</v>
      </c>
      <c r="F204" s="1294">
        <f t="shared" ref="F204" si="65">ROUNDUP(E204/$C$164*100,2)</f>
        <v>0.01</v>
      </c>
    </row>
    <row r="205" spans="1:6" ht="19.5" customHeight="1">
      <c r="A205" s="1309"/>
      <c r="B205" s="1270"/>
      <c r="C205" s="1306"/>
      <c r="D205" s="126" t="s">
        <v>990</v>
      </c>
      <c r="E205" s="1300"/>
      <c r="F205" s="1295" t="e">
        <f t="shared" ref="F205" si="66">D205/C205*100</f>
        <v>#VALUE!</v>
      </c>
    </row>
    <row r="206" spans="1:6" ht="12.75" customHeight="1">
      <c r="A206" s="1309"/>
      <c r="B206" s="1270"/>
      <c r="C206" s="1306"/>
      <c r="D206" s="127" t="s">
        <v>557</v>
      </c>
      <c r="E206" s="1297">
        <v>10</v>
      </c>
      <c r="F206" s="1294">
        <f t="shared" ref="F206:F218" si="67">ROUNDUP(E206/$C$164*100,2)</f>
        <v>0.01</v>
      </c>
    </row>
    <row r="207" spans="1:6" ht="21" customHeight="1">
      <c r="A207" s="1309"/>
      <c r="B207" s="1270"/>
      <c r="C207" s="1306"/>
      <c r="D207" s="126" t="s">
        <v>558</v>
      </c>
      <c r="E207" s="1300"/>
      <c r="F207" s="1295" t="e">
        <f t="shared" ref="F207:F225" si="68">D207/C207*100</f>
        <v>#VALUE!</v>
      </c>
    </row>
    <row r="208" spans="1:6" ht="12.75" customHeight="1">
      <c r="A208" s="1309"/>
      <c r="B208" s="1270"/>
      <c r="C208" s="1306"/>
      <c r="D208" s="127" t="s">
        <v>559</v>
      </c>
      <c r="E208" s="1297">
        <v>76</v>
      </c>
      <c r="F208" s="1295">
        <f t="shared" ref="F208:F210" si="69">ROUNDUP(E208/$C$164*100,2)</f>
        <v>0.01</v>
      </c>
    </row>
    <row r="209" spans="1:6" ht="12.75">
      <c r="A209" s="1309"/>
      <c r="B209" s="1270"/>
      <c r="C209" s="1306"/>
      <c r="D209" s="126" t="s">
        <v>840</v>
      </c>
      <c r="E209" s="1300"/>
      <c r="F209" s="1295" t="e">
        <f t="shared" ref="F209:F211" si="70">D209/C209*100</f>
        <v>#VALUE!</v>
      </c>
    </row>
    <row r="210" spans="1:6" ht="12.75">
      <c r="A210" s="1309"/>
      <c r="B210" s="1270"/>
      <c r="C210" s="1306"/>
      <c r="D210" s="127" t="s">
        <v>694</v>
      </c>
      <c r="E210" s="1297">
        <v>803</v>
      </c>
      <c r="F210" s="1295">
        <f t="shared" si="69"/>
        <v>0.02</v>
      </c>
    </row>
    <row r="211" spans="1:6" ht="21.75" customHeight="1">
      <c r="A211" s="1309"/>
      <c r="B211" s="1270"/>
      <c r="C211" s="1306"/>
      <c r="D211" s="126" t="s">
        <v>693</v>
      </c>
      <c r="E211" s="1300"/>
      <c r="F211" s="1295" t="e">
        <f t="shared" si="70"/>
        <v>#VALUE!</v>
      </c>
    </row>
    <row r="212" spans="1:6" ht="15.75" customHeight="1">
      <c r="A212" s="1309"/>
      <c r="B212" s="1270"/>
      <c r="C212" s="1306"/>
      <c r="D212" s="127" t="s">
        <v>692</v>
      </c>
      <c r="E212" s="1297">
        <v>685</v>
      </c>
      <c r="F212" s="1294">
        <f>ROUNDUP(E212/$C$164*100,2)</f>
        <v>0.02</v>
      </c>
    </row>
    <row r="213" spans="1:6" ht="22.5" customHeight="1">
      <c r="A213" s="1309"/>
      <c r="B213" s="1270"/>
      <c r="C213" s="1306"/>
      <c r="D213" s="126" t="s">
        <v>691</v>
      </c>
      <c r="E213" s="1300"/>
      <c r="F213" s="1295" t="e">
        <f t="shared" si="68"/>
        <v>#VALUE!</v>
      </c>
    </row>
    <row r="214" spans="1:6" ht="22.5" customHeight="1">
      <c r="A214" s="1309"/>
      <c r="B214" s="1270"/>
      <c r="C214" s="1306"/>
      <c r="D214" s="127" t="s">
        <v>690</v>
      </c>
      <c r="E214" s="1297">
        <v>185</v>
      </c>
      <c r="F214" s="1294">
        <f t="shared" si="67"/>
        <v>0.01</v>
      </c>
    </row>
    <row r="215" spans="1:6" ht="12.75">
      <c r="A215" s="1309"/>
      <c r="B215" s="1270"/>
      <c r="C215" s="1306"/>
      <c r="D215" s="126" t="s">
        <v>689</v>
      </c>
      <c r="E215" s="1300"/>
      <c r="F215" s="1295" t="e">
        <f t="shared" si="68"/>
        <v>#VALUE!</v>
      </c>
    </row>
    <row r="216" spans="1:6" ht="12.75" customHeight="1">
      <c r="A216" s="1309"/>
      <c r="B216" s="1270"/>
      <c r="C216" s="1306"/>
      <c r="D216" s="127" t="s">
        <v>699</v>
      </c>
      <c r="E216" s="1297">
        <v>24</v>
      </c>
      <c r="F216" s="1294">
        <f t="shared" si="67"/>
        <v>0.01</v>
      </c>
    </row>
    <row r="217" spans="1:6" ht="12.75" customHeight="1">
      <c r="A217" s="1309"/>
      <c r="B217" s="1270"/>
      <c r="C217" s="1306"/>
      <c r="D217" s="126" t="s">
        <v>841</v>
      </c>
      <c r="E217" s="1300"/>
      <c r="F217" s="1295" t="e">
        <f t="shared" si="68"/>
        <v>#VALUE!</v>
      </c>
    </row>
    <row r="218" spans="1:6" ht="12.75" customHeight="1">
      <c r="A218" s="1309"/>
      <c r="B218" s="1270"/>
      <c r="C218" s="1306"/>
      <c r="D218" s="127" t="s">
        <v>842</v>
      </c>
      <c r="E218" s="1297">
        <v>11662</v>
      </c>
      <c r="F218" s="1294">
        <f t="shared" si="67"/>
        <v>0.28000000000000003</v>
      </c>
    </row>
    <row r="219" spans="1:6" ht="12.75" customHeight="1">
      <c r="A219" s="1309"/>
      <c r="B219" s="1270"/>
      <c r="C219" s="1306"/>
      <c r="D219" s="126" t="s">
        <v>792</v>
      </c>
      <c r="E219" s="1300"/>
      <c r="F219" s="1295" t="e">
        <f t="shared" si="68"/>
        <v>#VALUE!</v>
      </c>
    </row>
    <row r="220" spans="1:6" ht="12.75" customHeight="1">
      <c r="A220" s="1309"/>
      <c r="B220" s="1270"/>
      <c r="C220" s="1306"/>
      <c r="D220" s="127" t="s">
        <v>843</v>
      </c>
      <c r="E220" s="1297">
        <v>46</v>
      </c>
      <c r="F220" s="1294">
        <v>0.01</v>
      </c>
    </row>
    <row r="221" spans="1:6" ht="12.75" customHeight="1">
      <c r="A221" s="1309"/>
      <c r="B221" s="1270"/>
      <c r="C221" s="1306"/>
      <c r="D221" s="126" t="s">
        <v>844</v>
      </c>
      <c r="E221" s="1300"/>
      <c r="F221" s="1295" t="e">
        <f t="shared" ref="F221" si="71">D221/C221*100</f>
        <v>#VALUE!</v>
      </c>
    </row>
    <row r="222" spans="1:6" ht="12.75" customHeight="1">
      <c r="A222" s="1309"/>
      <c r="B222" s="1270"/>
      <c r="C222" s="1306"/>
      <c r="D222" s="127" t="s">
        <v>845</v>
      </c>
      <c r="E222" s="1297">
        <v>1049.107</v>
      </c>
      <c r="F222" s="1295">
        <f>ROUNDUP(E222/$C$164*100,2)</f>
        <v>0.03</v>
      </c>
    </row>
    <row r="223" spans="1:6" ht="12.75" customHeight="1">
      <c r="A223" s="1309"/>
      <c r="B223" s="1270"/>
      <c r="C223" s="1306"/>
      <c r="D223" s="126" t="s">
        <v>796</v>
      </c>
      <c r="E223" s="1300"/>
      <c r="F223" s="1295" t="e">
        <f t="shared" ref="F223" si="72">D223/C223*100</f>
        <v>#VALUE!</v>
      </c>
    </row>
    <row r="224" spans="1:6" ht="12.75" customHeight="1">
      <c r="A224" s="1309"/>
      <c r="B224" s="1270"/>
      <c r="C224" s="1306"/>
      <c r="D224" s="125" t="s">
        <v>1061</v>
      </c>
      <c r="E224" s="1303">
        <v>107</v>
      </c>
      <c r="F224" s="1294">
        <v>0.01</v>
      </c>
    </row>
    <row r="225" spans="1:6" ht="16.5" customHeight="1">
      <c r="A225" s="1309"/>
      <c r="B225" s="1270"/>
      <c r="C225" s="1306"/>
      <c r="D225" s="126" t="s">
        <v>1113</v>
      </c>
      <c r="E225" s="1300"/>
      <c r="F225" s="1295" t="e">
        <f t="shared" si="68"/>
        <v>#VALUE!</v>
      </c>
    </row>
    <row r="226" spans="1:6" ht="12.75" customHeight="1">
      <c r="A226" s="1309"/>
      <c r="B226" s="1270"/>
      <c r="C226" s="1306"/>
      <c r="D226" s="594" t="s">
        <v>1114</v>
      </c>
      <c r="E226" s="1297">
        <v>590</v>
      </c>
      <c r="F226" s="1295">
        <f>ROUNDUP(E226/$C$164*100,2)</f>
        <v>0.02</v>
      </c>
    </row>
    <row r="227" spans="1:6" ht="13.5" customHeight="1" thickBot="1">
      <c r="A227" s="1309"/>
      <c r="B227" s="1270"/>
      <c r="C227" s="1307"/>
      <c r="D227" s="588" t="s">
        <v>1115</v>
      </c>
      <c r="E227" s="1300"/>
      <c r="F227" s="1299" t="e">
        <f t="shared" ref="F227" si="73">D227/C227*100</f>
        <v>#VALUE!</v>
      </c>
    </row>
    <row r="228" spans="1:6" ht="19.5" customHeight="1">
      <c r="A228" s="1337">
        <v>11</v>
      </c>
      <c r="B228" s="1244" t="s">
        <v>340</v>
      </c>
      <c r="C228" s="1232">
        <v>204249</v>
      </c>
      <c r="D228" s="129" t="s">
        <v>991</v>
      </c>
      <c r="E228" s="1301">
        <v>27127</v>
      </c>
      <c r="F228" s="1295">
        <f>ROUNDUP(E228/$C$228*100,2)</f>
        <v>13.29</v>
      </c>
    </row>
    <row r="229" spans="1:6" ht="12.75">
      <c r="A229" s="1328"/>
      <c r="B229" s="1245"/>
      <c r="C229" s="1233"/>
      <c r="D229" s="126" t="s">
        <v>218</v>
      </c>
      <c r="E229" s="1296"/>
      <c r="F229" s="1295" t="e">
        <f>D229/C229*100</f>
        <v>#VALUE!</v>
      </c>
    </row>
    <row r="230" spans="1:6" ht="12.75">
      <c r="A230" s="1328"/>
      <c r="B230" s="1245"/>
      <c r="C230" s="1233"/>
      <c r="D230" s="127" t="s">
        <v>219</v>
      </c>
      <c r="E230" s="1296">
        <v>8858</v>
      </c>
      <c r="F230" s="1295">
        <f t="shared" ref="F230" si="74">ROUNDUP(E230/$C$228*100,2)</f>
        <v>4.34</v>
      </c>
    </row>
    <row r="231" spans="1:6" ht="18" customHeight="1">
      <c r="A231" s="1328"/>
      <c r="B231" s="1245"/>
      <c r="C231" s="1233"/>
      <c r="D231" s="126" t="s">
        <v>341</v>
      </c>
      <c r="E231" s="1296"/>
      <c r="F231" s="1295" t="e">
        <f t="shared" ref="F231" si="75">D231/C231*100</f>
        <v>#VALUE!</v>
      </c>
    </row>
    <row r="232" spans="1:6" ht="15.75" customHeight="1">
      <c r="A232" s="1328"/>
      <c r="B232" s="1245"/>
      <c r="C232" s="1233"/>
      <c r="D232" s="125" t="s">
        <v>272</v>
      </c>
      <c r="E232" s="1297">
        <v>393</v>
      </c>
      <c r="F232" s="1295">
        <f t="shared" ref="F232" si="76">ROUNDUP(E232/$C$228*100,2)</f>
        <v>0.2</v>
      </c>
    </row>
    <row r="233" spans="1:6" ht="27" customHeight="1">
      <c r="A233" s="1328"/>
      <c r="B233" s="1245"/>
      <c r="C233" s="1233"/>
      <c r="D233" s="126" t="s">
        <v>846</v>
      </c>
      <c r="E233" s="1300"/>
      <c r="F233" s="1295" t="e">
        <f t="shared" ref="F233" si="77">D233/C233*100</f>
        <v>#VALUE!</v>
      </c>
    </row>
    <row r="234" spans="1:6" ht="15" customHeight="1">
      <c r="A234" s="1328"/>
      <c r="B234" s="1245"/>
      <c r="C234" s="1233"/>
      <c r="D234" s="127" t="s">
        <v>220</v>
      </c>
      <c r="E234" s="1296">
        <v>4</v>
      </c>
      <c r="F234" s="1295">
        <f t="shared" ref="F234" si="78">ROUNDUP(E234/$C$228*100,2)</f>
        <v>0.01</v>
      </c>
    </row>
    <row r="235" spans="1:6" ht="12.75">
      <c r="A235" s="1328"/>
      <c r="B235" s="1245"/>
      <c r="C235" s="1233"/>
      <c r="D235" s="126" t="s">
        <v>847</v>
      </c>
      <c r="E235" s="1296"/>
      <c r="F235" s="1295" t="e">
        <f t="shared" ref="F235" si="79">D235/C235*100</f>
        <v>#VALUE!</v>
      </c>
    </row>
    <row r="236" spans="1:6" ht="12.75" customHeight="1">
      <c r="A236" s="1328"/>
      <c r="B236" s="1245"/>
      <c r="C236" s="1233"/>
      <c r="D236" s="127" t="s">
        <v>316</v>
      </c>
      <c r="E236" s="1296">
        <v>4200</v>
      </c>
      <c r="F236" s="1295">
        <f t="shared" ref="F236" si="80">ROUNDUP(E236/$C$228*100,2)</f>
        <v>2.0599999999999996</v>
      </c>
    </row>
    <row r="237" spans="1:6" ht="18.75" customHeight="1">
      <c r="A237" s="1328"/>
      <c r="B237" s="1245"/>
      <c r="C237" s="1233"/>
      <c r="D237" s="126" t="s">
        <v>992</v>
      </c>
      <c r="E237" s="1296"/>
      <c r="F237" s="1295" t="e">
        <f t="shared" ref="F237" si="81">D237/C237*100</f>
        <v>#VALUE!</v>
      </c>
    </row>
    <row r="238" spans="1:6" ht="15" customHeight="1">
      <c r="A238" s="1328"/>
      <c r="B238" s="1245"/>
      <c r="C238" s="1233"/>
      <c r="D238" s="267" t="s">
        <v>475</v>
      </c>
      <c r="E238" s="1296">
        <v>12</v>
      </c>
      <c r="F238" s="1295">
        <f>ROUNDUP(E238/$C$228*100,2)</f>
        <v>0.01</v>
      </c>
    </row>
    <row r="239" spans="1:6" ht="12.75" customHeight="1">
      <c r="A239" s="1328"/>
      <c r="B239" s="1245"/>
      <c r="C239" s="1233"/>
      <c r="D239" s="626" t="s">
        <v>476</v>
      </c>
      <c r="E239" s="1296"/>
      <c r="F239" s="1295" t="e">
        <f>D239/C239*100</f>
        <v>#VALUE!</v>
      </c>
    </row>
    <row r="240" spans="1:6" ht="12.75" customHeight="1">
      <c r="A240" s="1328"/>
      <c r="B240" s="1245"/>
      <c r="C240" s="1233"/>
      <c r="D240" s="883" t="s">
        <v>560</v>
      </c>
      <c r="E240" s="1300">
        <v>5</v>
      </c>
      <c r="F240" s="1294">
        <f>ROUNDUP(E240/$C$228*100,2)</f>
        <v>0.01</v>
      </c>
    </row>
    <row r="241" spans="1:6" ht="22.5" customHeight="1" thickBot="1">
      <c r="A241" s="1329"/>
      <c r="B241" s="1251"/>
      <c r="C241" s="1234"/>
      <c r="D241" s="701" t="s">
        <v>797</v>
      </c>
      <c r="E241" s="1298"/>
      <c r="F241" s="1299" t="e">
        <f>D241/C241*100</f>
        <v>#VALUE!</v>
      </c>
    </row>
    <row r="242" spans="1:6" ht="7.5" customHeight="1">
      <c r="A242" s="984"/>
      <c r="B242" s="133"/>
      <c r="C242" s="134"/>
      <c r="D242" s="135"/>
      <c r="E242" s="164"/>
      <c r="F242" s="592"/>
    </row>
    <row r="243" spans="1:6" ht="44.25" customHeight="1">
      <c r="A243" s="982" t="s">
        <v>544</v>
      </c>
      <c r="B243" s="791"/>
      <c r="C243" s="792"/>
      <c r="D243" s="792"/>
      <c r="E243" s="1209" t="s">
        <v>58</v>
      </c>
      <c r="F243" s="1209"/>
    </row>
    <row r="244" spans="1:6" ht="6.75" customHeight="1">
      <c r="B244" s="793"/>
      <c r="C244" s="794"/>
      <c r="D244" s="545"/>
      <c r="E244" s="795"/>
      <c r="F244" s="796"/>
    </row>
    <row r="245" spans="1:6" ht="42" customHeight="1" thickBot="1">
      <c r="A245" s="1210" t="s">
        <v>1103</v>
      </c>
      <c r="B245" s="1210"/>
      <c r="C245" s="1210"/>
      <c r="D245" s="1210"/>
      <c r="E245" s="1210"/>
      <c r="F245" s="1210"/>
    </row>
    <row r="246" spans="1:6" ht="39.75" customHeight="1">
      <c r="A246" s="1343" t="s">
        <v>1211</v>
      </c>
      <c r="B246" s="1313" t="s">
        <v>1213</v>
      </c>
      <c r="C246" s="1315" t="s">
        <v>1214</v>
      </c>
      <c r="D246" s="1313" t="s">
        <v>1215</v>
      </c>
      <c r="E246" s="1317" t="s">
        <v>1216</v>
      </c>
      <c r="F246" s="1318"/>
    </row>
    <row r="247" spans="1:6" ht="41.25" customHeight="1" thickBot="1">
      <c r="A247" s="1344"/>
      <c r="B247" s="1345"/>
      <c r="C247" s="1346"/>
      <c r="D247" s="1345"/>
      <c r="E247" s="992" t="s">
        <v>1217</v>
      </c>
      <c r="F247" s="993" t="s">
        <v>91</v>
      </c>
    </row>
    <row r="248" spans="1:6" ht="21" customHeight="1">
      <c r="A248" s="1337">
        <v>12</v>
      </c>
      <c r="B248" s="1244" t="s">
        <v>342</v>
      </c>
      <c r="C248" s="1305">
        <v>1993451</v>
      </c>
      <c r="D248" s="131" t="s">
        <v>798</v>
      </c>
      <c r="E248" s="1301">
        <v>295192</v>
      </c>
      <c r="F248" s="1294">
        <f>ROUNDUP(E248/$C$248*100,2)</f>
        <v>14.81</v>
      </c>
    </row>
    <row r="249" spans="1:6" ht="25.5">
      <c r="A249" s="1328"/>
      <c r="B249" s="1245"/>
      <c r="C249" s="1306"/>
      <c r="D249" s="132" t="s">
        <v>993</v>
      </c>
      <c r="E249" s="1296"/>
      <c r="F249" s="1295" t="e">
        <f t="shared" ref="F249:F305" si="82">D249/C249*100</f>
        <v>#VALUE!</v>
      </c>
    </row>
    <row r="250" spans="1:6" ht="18.75" customHeight="1">
      <c r="A250" s="1328"/>
      <c r="B250" s="1245"/>
      <c r="C250" s="1306"/>
      <c r="D250" s="127" t="s">
        <v>500</v>
      </c>
      <c r="E250" s="1296">
        <v>47287</v>
      </c>
      <c r="F250" s="1294">
        <f t="shared" ref="F250" si="83">ROUNDUP(E250/$C$248*100,2)</f>
        <v>2.38</v>
      </c>
    </row>
    <row r="251" spans="1:6" ht="12.75">
      <c r="A251" s="1328"/>
      <c r="B251" s="1245"/>
      <c r="C251" s="1306"/>
      <c r="D251" s="126" t="s">
        <v>501</v>
      </c>
      <c r="E251" s="1296"/>
      <c r="F251" s="1295" t="e">
        <f t="shared" si="82"/>
        <v>#VALUE!</v>
      </c>
    </row>
    <row r="252" spans="1:6" ht="18" customHeight="1">
      <c r="A252" s="1328"/>
      <c r="B252" s="1245"/>
      <c r="C252" s="1306"/>
      <c r="D252" s="127" t="s">
        <v>221</v>
      </c>
      <c r="E252" s="1296">
        <v>38834</v>
      </c>
      <c r="F252" s="1294">
        <f t="shared" ref="F252" si="84">ROUNDUP(E252/$C$248*100,2)</f>
        <v>1.95</v>
      </c>
    </row>
    <row r="253" spans="1:6" ht="12.75">
      <c r="A253" s="1328"/>
      <c r="B253" s="1245"/>
      <c r="C253" s="1306"/>
      <c r="D253" s="126" t="s">
        <v>222</v>
      </c>
      <c r="E253" s="1296"/>
      <c r="F253" s="1295" t="e">
        <f t="shared" si="82"/>
        <v>#VALUE!</v>
      </c>
    </row>
    <row r="254" spans="1:6" ht="15" customHeight="1">
      <c r="A254" s="1328"/>
      <c r="B254" s="1245"/>
      <c r="C254" s="1306"/>
      <c r="D254" s="127" t="s">
        <v>223</v>
      </c>
      <c r="E254" s="1296">
        <v>26</v>
      </c>
      <c r="F254" s="1294">
        <f t="shared" ref="F254" si="85">ROUNDUP(E254/$C$248*100,2)</f>
        <v>0.01</v>
      </c>
    </row>
    <row r="255" spans="1:6" ht="15" customHeight="1">
      <c r="A255" s="1328"/>
      <c r="B255" s="1245"/>
      <c r="C255" s="1306"/>
      <c r="D255" s="126" t="s">
        <v>224</v>
      </c>
      <c r="E255" s="1296"/>
      <c r="F255" s="1295" t="e">
        <f t="shared" si="82"/>
        <v>#VALUE!</v>
      </c>
    </row>
    <row r="256" spans="1:6" ht="15" customHeight="1">
      <c r="A256" s="1328"/>
      <c r="B256" s="1245"/>
      <c r="C256" s="1306"/>
      <c r="D256" s="127" t="s">
        <v>225</v>
      </c>
      <c r="E256" s="1296">
        <v>52</v>
      </c>
      <c r="F256" s="1294">
        <f t="shared" ref="F256" si="86">ROUNDUP(E256/$C$248*100,2)</f>
        <v>0.01</v>
      </c>
    </row>
    <row r="257" spans="1:6" ht="15" customHeight="1">
      <c r="A257" s="1328"/>
      <c r="B257" s="1245"/>
      <c r="C257" s="1306"/>
      <c r="D257" s="126" t="s">
        <v>994</v>
      </c>
      <c r="E257" s="1296"/>
      <c r="F257" s="1295" t="e">
        <f t="shared" si="82"/>
        <v>#VALUE!</v>
      </c>
    </row>
    <row r="258" spans="1:6" ht="15" customHeight="1">
      <c r="A258" s="1328"/>
      <c r="B258" s="1245"/>
      <c r="C258" s="1306"/>
      <c r="D258" s="127" t="s">
        <v>226</v>
      </c>
      <c r="E258" s="1296">
        <v>208</v>
      </c>
      <c r="F258" s="1294">
        <f t="shared" ref="F258" si="87">ROUNDUP(E258/$C$248*100,2)</f>
        <v>0.02</v>
      </c>
    </row>
    <row r="259" spans="1:6" ht="12.75">
      <c r="A259" s="1328"/>
      <c r="B259" s="1245"/>
      <c r="C259" s="1306"/>
      <c r="D259" s="126" t="s">
        <v>995</v>
      </c>
      <c r="E259" s="1296"/>
      <c r="F259" s="1295" t="e">
        <f t="shared" si="82"/>
        <v>#VALUE!</v>
      </c>
    </row>
    <row r="260" spans="1:6" ht="15.75" customHeight="1">
      <c r="A260" s="1328"/>
      <c r="B260" s="1245"/>
      <c r="C260" s="1306"/>
      <c r="D260" s="127" t="s">
        <v>799</v>
      </c>
      <c r="E260" s="1296">
        <v>1207</v>
      </c>
      <c r="F260" s="1294">
        <f t="shared" ref="F260" si="88">ROUNDUP(E260/$C$248*100,2)</f>
        <v>6.9999999999999993E-2</v>
      </c>
    </row>
    <row r="261" spans="1:6" ht="12.75">
      <c r="A261" s="1328"/>
      <c r="B261" s="1245"/>
      <c r="C261" s="1306"/>
      <c r="D261" s="126" t="s">
        <v>996</v>
      </c>
      <c r="E261" s="1296"/>
      <c r="F261" s="1295" t="e">
        <f t="shared" si="82"/>
        <v>#VALUE!</v>
      </c>
    </row>
    <row r="262" spans="1:6" ht="15" customHeight="1">
      <c r="A262" s="1328"/>
      <c r="B262" s="1245"/>
      <c r="C262" s="1306"/>
      <c r="D262" s="127" t="s">
        <v>800</v>
      </c>
      <c r="E262" s="1296">
        <v>3</v>
      </c>
      <c r="F262" s="1294">
        <f t="shared" ref="F262" si="89">ROUNDUP(E262/$C$248*100,2)</f>
        <v>0.01</v>
      </c>
    </row>
    <row r="263" spans="1:6" ht="29.25" customHeight="1">
      <c r="A263" s="1328"/>
      <c r="B263" s="1245"/>
      <c r="C263" s="1306"/>
      <c r="D263" s="126" t="s">
        <v>317</v>
      </c>
      <c r="E263" s="1296"/>
      <c r="F263" s="1295" t="e">
        <f t="shared" si="82"/>
        <v>#VALUE!</v>
      </c>
    </row>
    <row r="264" spans="1:6" ht="12.75">
      <c r="A264" s="1328"/>
      <c r="B264" s="1245"/>
      <c r="C264" s="1306"/>
      <c r="D264" s="127" t="s">
        <v>429</v>
      </c>
      <c r="E264" s="1297">
        <v>75</v>
      </c>
      <c r="F264" s="1295">
        <f t="shared" ref="F264" si="90">ROUNDUP(E264/$C$248*100,2)</f>
        <v>0.01</v>
      </c>
    </row>
    <row r="265" spans="1:6" ht="12.75">
      <c r="A265" s="1328"/>
      <c r="B265" s="1245"/>
      <c r="C265" s="1306"/>
      <c r="D265" s="126" t="s">
        <v>430</v>
      </c>
      <c r="E265" s="1300"/>
      <c r="F265" s="1295" t="e">
        <f t="shared" ref="F265" si="91">D265/C265*100</f>
        <v>#VALUE!</v>
      </c>
    </row>
    <row r="266" spans="1:6" ht="12.75">
      <c r="A266" s="1328"/>
      <c r="B266" s="1245"/>
      <c r="C266" s="1306"/>
      <c r="D266" s="125" t="s">
        <v>1159</v>
      </c>
      <c r="E266" s="1303">
        <v>4</v>
      </c>
      <c r="F266" s="1294">
        <f t="shared" ref="F266" si="92">ROUNDUP(E266/$C$248*100,2)</f>
        <v>0.01</v>
      </c>
    </row>
    <row r="267" spans="1:6" ht="13.5" thickBot="1">
      <c r="A267" s="1328"/>
      <c r="B267" s="1245"/>
      <c r="C267" s="1306"/>
      <c r="D267" s="128" t="s">
        <v>1160</v>
      </c>
      <c r="E267" s="1303"/>
      <c r="F267" s="1299" t="e">
        <f t="shared" si="82"/>
        <v>#VALUE!</v>
      </c>
    </row>
    <row r="268" spans="1:6" ht="15" customHeight="1">
      <c r="A268" s="1308">
        <v>13</v>
      </c>
      <c r="B268" s="1269" t="s">
        <v>343</v>
      </c>
      <c r="C268" s="1232">
        <v>1779093</v>
      </c>
      <c r="D268" s="129" t="s">
        <v>227</v>
      </c>
      <c r="E268" s="1301">
        <v>51694</v>
      </c>
      <c r="F268" s="1304">
        <f>ROUNDUP(E268/$C$268*100,2)</f>
        <v>2.9099999999999997</v>
      </c>
    </row>
    <row r="269" spans="1:6" ht="15" customHeight="1">
      <c r="A269" s="1309"/>
      <c r="B269" s="1270"/>
      <c r="C269" s="1233"/>
      <c r="D269" s="126" t="s">
        <v>228</v>
      </c>
      <c r="E269" s="1296"/>
      <c r="F269" s="1294" t="e">
        <f t="shared" si="82"/>
        <v>#VALUE!</v>
      </c>
    </row>
    <row r="270" spans="1:6" ht="15" customHeight="1">
      <c r="A270" s="1309"/>
      <c r="B270" s="1270"/>
      <c r="C270" s="1233"/>
      <c r="D270" s="127" t="s">
        <v>459</v>
      </c>
      <c r="E270" s="1296">
        <v>2572</v>
      </c>
      <c r="F270" s="1304">
        <f>ROUNDUP(E270/$C$268*100,2)</f>
        <v>0.15000000000000002</v>
      </c>
    </row>
    <row r="271" spans="1:6" ht="15" customHeight="1">
      <c r="A271" s="1309"/>
      <c r="B271" s="1270"/>
      <c r="C271" s="1233"/>
      <c r="D271" s="128" t="s">
        <v>848</v>
      </c>
      <c r="E271" s="1297"/>
      <c r="F271" s="1294" t="e">
        <f t="shared" si="82"/>
        <v>#VALUE!</v>
      </c>
    </row>
    <row r="272" spans="1:6" ht="15" customHeight="1">
      <c r="A272" s="1309"/>
      <c r="B272" s="1270"/>
      <c r="C272" s="1233"/>
      <c r="D272" s="127" t="s">
        <v>385</v>
      </c>
      <c r="E272" s="1296">
        <v>325</v>
      </c>
      <c r="F272" s="1304">
        <f>ROUNDUP(E272/$C$268*100,2)</f>
        <v>0.02</v>
      </c>
    </row>
    <row r="273" spans="1:6" ht="17.25" customHeight="1">
      <c r="A273" s="1309"/>
      <c r="B273" s="1270"/>
      <c r="C273" s="1233"/>
      <c r="D273" s="128" t="s">
        <v>386</v>
      </c>
      <c r="E273" s="1297"/>
      <c r="F273" s="1294" t="e">
        <f t="shared" si="82"/>
        <v>#VALUE!</v>
      </c>
    </row>
    <row r="274" spans="1:6" ht="15" customHeight="1">
      <c r="A274" s="1309"/>
      <c r="B274" s="1270"/>
      <c r="C274" s="1233"/>
      <c r="D274" s="127" t="s">
        <v>431</v>
      </c>
      <c r="E274" s="1296">
        <v>289</v>
      </c>
      <c r="F274" s="1304">
        <f t="shared" ref="F274" si="93">ROUNDUP(E274/$C$268*100,2)</f>
        <v>0.02</v>
      </c>
    </row>
    <row r="275" spans="1:6" ht="12.75">
      <c r="A275" s="1309"/>
      <c r="B275" s="1270"/>
      <c r="C275" s="1233"/>
      <c r="D275" s="128" t="s">
        <v>432</v>
      </c>
      <c r="E275" s="1297"/>
      <c r="F275" s="1294" t="e">
        <f t="shared" si="82"/>
        <v>#VALUE!</v>
      </c>
    </row>
    <row r="276" spans="1:6" ht="15" customHeight="1">
      <c r="A276" s="1309"/>
      <c r="B276" s="1270"/>
      <c r="C276" s="1233"/>
      <c r="D276" s="127" t="s">
        <v>461</v>
      </c>
      <c r="E276" s="1296">
        <v>16</v>
      </c>
      <c r="F276" s="1304">
        <f t="shared" ref="F276" si="94">ROUNDUP(E276/$C$268*100,2)</f>
        <v>0.01</v>
      </c>
    </row>
    <row r="277" spans="1:6" ht="15" customHeight="1">
      <c r="A277" s="1309"/>
      <c r="B277" s="1270"/>
      <c r="C277" s="1233"/>
      <c r="D277" s="128" t="s">
        <v>997</v>
      </c>
      <c r="E277" s="1297"/>
      <c r="F277" s="1294" t="e">
        <f t="shared" si="82"/>
        <v>#VALUE!</v>
      </c>
    </row>
    <row r="278" spans="1:6" ht="15" customHeight="1">
      <c r="A278" s="1309"/>
      <c r="B278" s="1270"/>
      <c r="C278" s="1233"/>
      <c r="D278" s="127" t="s">
        <v>477</v>
      </c>
      <c r="E278" s="1296">
        <v>736</v>
      </c>
      <c r="F278" s="1304">
        <f t="shared" ref="F278" si="95">ROUNDUP(E278/$C$268*100,2)</f>
        <v>0.05</v>
      </c>
    </row>
    <row r="279" spans="1:6" ht="15" customHeight="1">
      <c r="A279" s="1309"/>
      <c r="B279" s="1270"/>
      <c r="C279" s="1233"/>
      <c r="D279" s="128" t="s">
        <v>478</v>
      </c>
      <c r="E279" s="1297"/>
      <c r="F279" s="1294" t="e">
        <f t="shared" si="82"/>
        <v>#VALUE!</v>
      </c>
    </row>
    <row r="280" spans="1:6" ht="15" customHeight="1">
      <c r="A280" s="1309"/>
      <c r="B280" s="1270"/>
      <c r="C280" s="1233"/>
      <c r="D280" s="127" t="s">
        <v>460</v>
      </c>
      <c r="E280" s="1296">
        <v>134</v>
      </c>
      <c r="F280" s="1304">
        <f t="shared" ref="F280" si="96">ROUNDUP(E280/$C$268*100,2)</f>
        <v>0.01</v>
      </c>
    </row>
    <row r="281" spans="1:6" ht="15" customHeight="1">
      <c r="A281" s="1309"/>
      <c r="B281" s="1270"/>
      <c r="C281" s="1233"/>
      <c r="D281" s="126" t="s">
        <v>561</v>
      </c>
      <c r="E281" s="1296"/>
      <c r="F281" s="1294" t="e">
        <f t="shared" si="82"/>
        <v>#VALUE!</v>
      </c>
    </row>
    <row r="282" spans="1:6" ht="15" customHeight="1">
      <c r="A282" s="1309"/>
      <c r="B282" s="1270"/>
      <c r="C282" s="1233"/>
      <c r="D282" s="125" t="s">
        <v>688</v>
      </c>
      <c r="E282" s="1296">
        <v>55</v>
      </c>
      <c r="F282" s="1304">
        <f t="shared" ref="F282" si="97">ROUNDUP(E282/$C$268*100,2)</f>
        <v>0.01</v>
      </c>
    </row>
    <row r="283" spans="1:6" ht="12.75">
      <c r="A283" s="1309"/>
      <c r="B283" s="1270"/>
      <c r="C283" s="1233"/>
      <c r="D283" s="128" t="s">
        <v>687</v>
      </c>
      <c r="E283" s="1297"/>
      <c r="F283" s="1294" t="e">
        <f t="shared" si="82"/>
        <v>#VALUE!</v>
      </c>
    </row>
    <row r="284" spans="1:6" ht="17.25" customHeight="1">
      <c r="A284" s="1309"/>
      <c r="B284" s="1270"/>
      <c r="C284" s="1233"/>
      <c r="D284" s="127" t="s">
        <v>760</v>
      </c>
      <c r="E284" s="1296">
        <v>208</v>
      </c>
      <c r="F284" s="1304">
        <f t="shared" ref="F284" si="98">ROUNDUP(E284/$C$268*100,2)</f>
        <v>0.02</v>
      </c>
    </row>
    <row r="285" spans="1:6" ht="17.25" customHeight="1">
      <c r="A285" s="1309"/>
      <c r="B285" s="1270"/>
      <c r="C285" s="1233"/>
      <c r="D285" s="126" t="s">
        <v>686</v>
      </c>
      <c r="E285" s="1296"/>
      <c r="F285" s="1294" t="e">
        <f t="shared" si="82"/>
        <v>#VALUE!</v>
      </c>
    </row>
    <row r="286" spans="1:6" ht="19.5" customHeight="1">
      <c r="A286" s="1309"/>
      <c r="B286" s="1270"/>
      <c r="C286" s="1233"/>
      <c r="D286" s="127" t="s">
        <v>998</v>
      </c>
      <c r="E286" s="1296">
        <v>60</v>
      </c>
      <c r="F286" s="1338">
        <f t="shared" ref="F286" si="99">ROUNDUP(E286/$C$268*100,2)</f>
        <v>0.01</v>
      </c>
    </row>
    <row r="287" spans="1:6" ht="12.75">
      <c r="A287" s="1309"/>
      <c r="B287" s="1270"/>
      <c r="C287" s="1233"/>
      <c r="D287" s="126" t="s">
        <v>917</v>
      </c>
      <c r="E287" s="1296"/>
      <c r="F287" s="1294" t="e">
        <f t="shared" si="82"/>
        <v>#VALUE!</v>
      </c>
    </row>
    <row r="288" spans="1:6" ht="12.75">
      <c r="A288" s="1309"/>
      <c r="B288" s="1270"/>
      <c r="C288" s="1233"/>
      <c r="D288" s="127" t="s">
        <v>1068</v>
      </c>
      <c r="E288" s="1296">
        <v>183</v>
      </c>
      <c r="F288" s="1338">
        <f t="shared" ref="F288" si="100">ROUNDUP(E288/$C$268*100,2)</f>
        <v>0.02</v>
      </c>
    </row>
    <row r="289" spans="1:6" ht="12.75">
      <c r="A289" s="1309"/>
      <c r="B289" s="1270"/>
      <c r="C289" s="1233"/>
      <c r="D289" s="126" t="s">
        <v>1141</v>
      </c>
      <c r="E289" s="1296"/>
      <c r="F289" s="1294" t="e">
        <f t="shared" ref="F289" si="101">D289/C289*100</f>
        <v>#VALUE!</v>
      </c>
    </row>
    <row r="290" spans="1:6" ht="12.75">
      <c r="A290" s="1309"/>
      <c r="B290" s="1270"/>
      <c r="C290" s="1233"/>
      <c r="D290" s="127" t="s">
        <v>1142</v>
      </c>
      <c r="E290" s="1296">
        <v>27</v>
      </c>
      <c r="F290" s="1338">
        <f t="shared" ref="F290" si="102">ROUNDUP(E290/$C$268*100,2)</f>
        <v>0.01</v>
      </c>
    </row>
    <row r="291" spans="1:6" ht="13.5" thickBot="1">
      <c r="A291" s="1310"/>
      <c r="B291" s="1274"/>
      <c r="C291" s="1234"/>
      <c r="D291" s="130" t="s">
        <v>1143</v>
      </c>
      <c r="E291" s="1298"/>
      <c r="F291" s="1336" t="e">
        <f t="shared" ref="F291" si="103">D291/C291*100</f>
        <v>#VALUE!</v>
      </c>
    </row>
    <row r="292" spans="1:6" ht="15" customHeight="1">
      <c r="A292" s="1308">
        <v>14</v>
      </c>
      <c r="B292" s="1269" t="s">
        <v>344</v>
      </c>
      <c r="C292" s="1232">
        <v>268640</v>
      </c>
      <c r="D292" s="129" t="s">
        <v>229</v>
      </c>
      <c r="E292" s="1301">
        <v>69357</v>
      </c>
      <c r="F292" s="1348">
        <f>ROUNDUP(E292/$C$292*100,2)</f>
        <v>25.82</v>
      </c>
    </row>
    <row r="293" spans="1:6" ht="12.75">
      <c r="A293" s="1309"/>
      <c r="B293" s="1270"/>
      <c r="C293" s="1233"/>
      <c r="D293" s="126" t="s">
        <v>230</v>
      </c>
      <c r="E293" s="1296"/>
      <c r="F293" s="1294" t="e">
        <f t="shared" si="82"/>
        <v>#VALUE!</v>
      </c>
    </row>
    <row r="294" spans="1:6" ht="15" customHeight="1">
      <c r="A294" s="1309"/>
      <c r="B294" s="1270"/>
      <c r="C294" s="1233"/>
      <c r="D294" s="127" t="s">
        <v>462</v>
      </c>
      <c r="E294" s="1296">
        <v>3225</v>
      </c>
      <c r="F294" s="1304">
        <f t="shared" ref="F294" si="104">ROUNDUP(E294/$C$292*100,2)</f>
        <v>1.21</v>
      </c>
    </row>
    <row r="295" spans="1:6" ht="12.75">
      <c r="A295" s="1309"/>
      <c r="B295" s="1270"/>
      <c r="C295" s="1233"/>
      <c r="D295" s="126" t="s">
        <v>479</v>
      </c>
      <c r="E295" s="1296"/>
      <c r="F295" s="1294" t="e">
        <f t="shared" si="82"/>
        <v>#VALUE!</v>
      </c>
    </row>
    <row r="296" spans="1:6" ht="15" customHeight="1">
      <c r="A296" s="1309"/>
      <c r="B296" s="1270"/>
      <c r="C296" s="1233"/>
      <c r="D296" s="127" t="s">
        <v>387</v>
      </c>
      <c r="E296" s="1300">
        <v>14296</v>
      </c>
      <c r="F296" s="1304">
        <f t="shared" ref="F296" si="105">ROUNDUP(E296/$C$292*100,2)</f>
        <v>5.33</v>
      </c>
    </row>
    <row r="297" spans="1:6" ht="18" customHeight="1">
      <c r="A297" s="1309"/>
      <c r="B297" s="1270"/>
      <c r="C297" s="1233"/>
      <c r="D297" s="126" t="s">
        <v>273</v>
      </c>
      <c r="E297" s="1296"/>
      <c r="F297" s="1294" t="e">
        <f t="shared" si="82"/>
        <v>#VALUE!</v>
      </c>
    </row>
    <row r="298" spans="1:6" ht="15" customHeight="1">
      <c r="A298" s="1309"/>
      <c r="B298" s="1270"/>
      <c r="C298" s="1233"/>
      <c r="D298" s="127" t="s">
        <v>850</v>
      </c>
      <c r="E298" s="1296">
        <v>1</v>
      </c>
      <c r="F298" s="1304">
        <f t="shared" ref="F298" si="106">ROUNDUP(E298/$C$292*100,2)</f>
        <v>0.01</v>
      </c>
    </row>
    <row r="299" spans="1:6" ht="12.75">
      <c r="A299" s="1309"/>
      <c r="B299" s="1270"/>
      <c r="C299" s="1233"/>
      <c r="D299" s="136" t="s">
        <v>550</v>
      </c>
      <c r="E299" s="1296"/>
      <c r="F299" s="1294" t="e">
        <f t="shared" ref="F299" si="107">D299/C299*100</f>
        <v>#VALUE!</v>
      </c>
    </row>
    <row r="300" spans="1:6" ht="18" customHeight="1">
      <c r="A300" s="1309"/>
      <c r="B300" s="1270"/>
      <c r="C300" s="1233"/>
      <c r="D300" s="127" t="s">
        <v>685</v>
      </c>
      <c r="E300" s="1296">
        <v>15</v>
      </c>
      <c r="F300" s="1338">
        <f t="shared" ref="F300" si="108">ROUNDUP(E300/$C$292*100,2)</f>
        <v>0.01</v>
      </c>
    </row>
    <row r="301" spans="1:6" ht="12.75" customHeight="1">
      <c r="A301" s="1309"/>
      <c r="B301" s="1270"/>
      <c r="C301" s="1233"/>
      <c r="D301" s="136" t="s">
        <v>851</v>
      </c>
      <c r="E301" s="1296"/>
      <c r="F301" s="1294" t="e">
        <f t="shared" ref="F301" si="109">D301/C301*100</f>
        <v>#VALUE!</v>
      </c>
    </row>
    <row r="302" spans="1:6" ht="15" customHeight="1">
      <c r="A302" s="1309"/>
      <c r="B302" s="1270"/>
      <c r="C302" s="1233"/>
      <c r="D302" s="125" t="s">
        <v>1144</v>
      </c>
      <c r="E302" s="1300">
        <v>1</v>
      </c>
      <c r="F302" s="1304">
        <f>ROUNDUP(E302/$C$292*100,2)</f>
        <v>0.01</v>
      </c>
    </row>
    <row r="303" spans="1:6" ht="15" customHeight="1">
      <c r="A303" s="1309"/>
      <c r="B303" s="1270"/>
      <c r="C303" s="1233"/>
      <c r="D303" s="136" t="s">
        <v>1145</v>
      </c>
      <c r="E303" s="1296"/>
      <c r="F303" s="1294" t="e">
        <f t="shared" si="82"/>
        <v>#VALUE!</v>
      </c>
    </row>
    <row r="304" spans="1:6" ht="15" customHeight="1">
      <c r="A304" s="1309"/>
      <c r="B304" s="1270"/>
      <c r="C304" s="1233"/>
      <c r="D304" s="584" t="s">
        <v>1162</v>
      </c>
      <c r="E304" s="1300">
        <v>2553</v>
      </c>
      <c r="F304" s="1304">
        <f t="shared" ref="F304" si="110">ROUNDUP(E304/$C$292*100,2)</f>
        <v>0.96</v>
      </c>
    </row>
    <row r="305" spans="1:6" ht="21.75" customHeight="1" thickBot="1">
      <c r="A305" s="1310"/>
      <c r="B305" s="1274"/>
      <c r="C305" s="1234"/>
      <c r="D305" s="583" t="s">
        <v>1146</v>
      </c>
      <c r="E305" s="1298"/>
      <c r="F305" s="1336" t="e">
        <f t="shared" si="82"/>
        <v>#VALUE!</v>
      </c>
    </row>
    <row r="306" spans="1:6" ht="50.1" customHeight="1">
      <c r="A306" s="916" t="s">
        <v>544</v>
      </c>
      <c r="B306" s="791"/>
      <c r="C306" s="792"/>
      <c r="D306" s="797"/>
      <c r="E306" s="1209" t="s">
        <v>58</v>
      </c>
      <c r="F306" s="1209"/>
    </row>
    <row r="307" spans="1:6" ht="9" customHeight="1">
      <c r="A307" s="545"/>
      <c r="B307" s="793"/>
      <c r="C307" s="794"/>
      <c r="D307" s="545"/>
      <c r="E307" s="795"/>
      <c r="F307" s="796"/>
    </row>
    <row r="308" spans="1:6" ht="45.75" customHeight="1" thickBot="1">
      <c r="A308" s="1210" t="s">
        <v>1103</v>
      </c>
      <c r="B308" s="1210"/>
      <c r="C308" s="1210"/>
      <c r="D308" s="1210"/>
      <c r="E308" s="1210"/>
      <c r="F308" s="1210"/>
    </row>
    <row r="309" spans="1:6" ht="48.75" customHeight="1">
      <c r="A309" s="1311" t="s">
        <v>1212</v>
      </c>
      <c r="B309" s="1313" t="s">
        <v>1213</v>
      </c>
      <c r="C309" s="1315" t="s">
        <v>1214</v>
      </c>
      <c r="D309" s="1313" t="s">
        <v>1215</v>
      </c>
      <c r="E309" s="1317" t="s">
        <v>1216</v>
      </c>
      <c r="F309" s="1318"/>
    </row>
    <row r="310" spans="1:6" ht="41.25" customHeight="1" thickBot="1">
      <c r="A310" s="1347"/>
      <c r="B310" s="1345"/>
      <c r="C310" s="1346"/>
      <c r="D310" s="1345"/>
      <c r="E310" s="992" t="s">
        <v>1217</v>
      </c>
      <c r="F310" s="993" t="s">
        <v>91</v>
      </c>
    </row>
    <row r="311" spans="1:6" ht="19.5" customHeight="1">
      <c r="A311" s="1308">
        <v>15</v>
      </c>
      <c r="B311" s="1269" t="s">
        <v>345</v>
      </c>
      <c r="C311" s="1271">
        <v>1002912</v>
      </c>
      <c r="D311" s="593" t="s">
        <v>359</v>
      </c>
      <c r="E311" s="1349">
        <v>32804</v>
      </c>
      <c r="F311" s="1348">
        <f>ROUNDUP(E311/$C$311*100,2)</f>
        <v>3.28</v>
      </c>
    </row>
    <row r="312" spans="1:6" ht="30.75" customHeight="1">
      <c r="A312" s="1309"/>
      <c r="B312" s="1270"/>
      <c r="C312" s="1272"/>
      <c r="D312" s="132" t="s">
        <v>231</v>
      </c>
      <c r="E312" s="1300"/>
      <c r="F312" s="1294" t="e">
        <f t="shared" ref="F312:F336" si="111">D312/C312*100</f>
        <v>#VALUE!</v>
      </c>
    </row>
    <row r="313" spans="1:6" ht="26.25" customHeight="1">
      <c r="A313" s="1309"/>
      <c r="B313" s="1270"/>
      <c r="C313" s="1272"/>
      <c r="D313" s="127" t="s">
        <v>232</v>
      </c>
      <c r="E313" s="1296">
        <v>24338</v>
      </c>
      <c r="F313" s="1338">
        <f>ROUNDUP(E313/$C$311*100,2)</f>
        <v>2.4299999999999997</v>
      </c>
    </row>
    <row r="314" spans="1:6" ht="24.95" customHeight="1">
      <c r="A314" s="1309"/>
      <c r="B314" s="1270"/>
      <c r="C314" s="1272"/>
      <c r="D314" s="126" t="s">
        <v>233</v>
      </c>
      <c r="E314" s="1296"/>
      <c r="F314" s="1294" t="e">
        <f t="shared" si="111"/>
        <v>#VALUE!</v>
      </c>
    </row>
    <row r="315" spans="1:6" ht="24.95" customHeight="1">
      <c r="A315" s="1309"/>
      <c r="B315" s="1270"/>
      <c r="C315" s="1272"/>
      <c r="D315" s="127" t="s">
        <v>234</v>
      </c>
      <c r="E315" s="1296">
        <v>15664</v>
      </c>
      <c r="F315" s="1338">
        <f t="shared" ref="F315" si="112">ROUNDUP(E315/$C$311*100,2)</f>
        <v>1.57</v>
      </c>
    </row>
    <row r="316" spans="1:6" ht="24.95" customHeight="1">
      <c r="A316" s="1309"/>
      <c r="B316" s="1270"/>
      <c r="C316" s="1272"/>
      <c r="D316" s="126" t="s">
        <v>318</v>
      </c>
      <c r="E316" s="1296"/>
      <c r="F316" s="1294" t="e">
        <f t="shared" si="111"/>
        <v>#VALUE!</v>
      </c>
    </row>
    <row r="317" spans="1:6" ht="24.95" customHeight="1">
      <c r="A317" s="1309"/>
      <c r="B317" s="1270"/>
      <c r="C317" s="1272"/>
      <c r="D317" s="127" t="s">
        <v>235</v>
      </c>
      <c r="E317" s="1296">
        <v>11284</v>
      </c>
      <c r="F317" s="1338">
        <f t="shared" ref="F317" si="113">ROUNDUP(E317/$C$311*100,2)</f>
        <v>1.1300000000000001</v>
      </c>
    </row>
    <row r="318" spans="1:6" ht="24.95" customHeight="1">
      <c r="A318" s="1309"/>
      <c r="B318" s="1270"/>
      <c r="C318" s="1272"/>
      <c r="D318" s="126" t="s">
        <v>852</v>
      </c>
      <c r="E318" s="1296"/>
      <c r="F318" s="1294" t="e">
        <f t="shared" si="111"/>
        <v>#VALUE!</v>
      </c>
    </row>
    <row r="319" spans="1:6" ht="24.95" customHeight="1">
      <c r="A319" s="1309"/>
      <c r="B319" s="1270"/>
      <c r="C319" s="1272"/>
      <c r="D319" s="127" t="s">
        <v>236</v>
      </c>
      <c r="E319" s="1296">
        <v>1189</v>
      </c>
      <c r="F319" s="1304">
        <f t="shared" ref="F319" si="114">ROUNDUP(E319/$C$311*100,2)</f>
        <v>0.12</v>
      </c>
    </row>
    <row r="320" spans="1:6" ht="24.95" customHeight="1">
      <c r="A320" s="1309"/>
      <c r="B320" s="1270"/>
      <c r="C320" s="1272"/>
      <c r="D320" s="126" t="s">
        <v>237</v>
      </c>
      <c r="E320" s="1296"/>
      <c r="F320" s="1294" t="e">
        <f t="shared" si="111"/>
        <v>#VALUE!</v>
      </c>
    </row>
    <row r="321" spans="1:6" ht="24.95" customHeight="1">
      <c r="A321" s="1309"/>
      <c r="B321" s="1270"/>
      <c r="C321" s="1272"/>
      <c r="D321" s="127" t="s">
        <v>802</v>
      </c>
      <c r="E321" s="1297">
        <v>15237</v>
      </c>
      <c r="F321" s="1338">
        <f t="shared" ref="F321" si="115">ROUNDUP(E321/$C$311*100,2)</f>
        <v>1.52</v>
      </c>
    </row>
    <row r="322" spans="1:6" ht="24.95" customHeight="1">
      <c r="A322" s="1309"/>
      <c r="B322" s="1270"/>
      <c r="C322" s="1272"/>
      <c r="D322" s="126" t="s">
        <v>275</v>
      </c>
      <c r="E322" s="1300"/>
      <c r="F322" s="1294" t="e">
        <f t="shared" si="111"/>
        <v>#VALUE!</v>
      </c>
    </row>
    <row r="323" spans="1:6" ht="25.5" customHeight="1">
      <c r="A323" s="1309"/>
      <c r="B323" s="1270"/>
      <c r="C323" s="1272"/>
      <c r="D323" s="274" t="s">
        <v>480</v>
      </c>
      <c r="E323" s="1296">
        <v>4077</v>
      </c>
      <c r="F323" s="1338">
        <f t="shared" ref="F323" si="116">ROUNDUP(E323/$C$311*100,2)</f>
        <v>0.41000000000000003</v>
      </c>
    </row>
    <row r="324" spans="1:6" ht="15" customHeight="1">
      <c r="A324" s="1309"/>
      <c r="B324" s="1270"/>
      <c r="C324" s="1272"/>
      <c r="D324" s="275" t="s">
        <v>481</v>
      </c>
      <c r="E324" s="1296"/>
      <c r="F324" s="1294" t="e">
        <f t="shared" si="111"/>
        <v>#VALUE!</v>
      </c>
    </row>
    <row r="325" spans="1:6" ht="24.95" customHeight="1">
      <c r="A325" s="1309"/>
      <c r="B325" s="1270"/>
      <c r="C325" s="1272"/>
      <c r="D325" s="267" t="s">
        <v>532</v>
      </c>
      <c r="E325" s="1296">
        <v>34</v>
      </c>
      <c r="F325" s="1338">
        <f t="shared" ref="F325" si="117">ROUNDUP(E325/$C$311*100,2)</f>
        <v>0.01</v>
      </c>
    </row>
    <row r="326" spans="1:6" ht="12.75">
      <c r="A326" s="1309"/>
      <c r="B326" s="1270"/>
      <c r="C326" s="1272"/>
      <c r="D326" s="626" t="s">
        <v>999</v>
      </c>
      <c r="E326" s="1296"/>
      <c r="F326" s="1294" t="e">
        <f t="shared" si="111"/>
        <v>#VALUE!</v>
      </c>
    </row>
    <row r="327" spans="1:6" ht="31.5" customHeight="1">
      <c r="A327" s="1309"/>
      <c r="B327" s="1270"/>
      <c r="C327" s="1272"/>
      <c r="D327" s="267" t="s">
        <v>684</v>
      </c>
      <c r="E327" s="1296">
        <v>11</v>
      </c>
      <c r="F327" s="1304">
        <f t="shared" ref="F327:F335" si="118">ROUNDUP(E327/$C$311*100,2)</f>
        <v>0.01</v>
      </c>
    </row>
    <row r="328" spans="1:6" ht="15" customHeight="1">
      <c r="A328" s="1309"/>
      <c r="B328" s="1270"/>
      <c r="C328" s="1272"/>
      <c r="D328" s="801" t="s">
        <v>853</v>
      </c>
      <c r="E328" s="1296"/>
      <c r="F328" s="1294" t="e">
        <f t="shared" si="111"/>
        <v>#VALUE!</v>
      </c>
    </row>
    <row r="329" spans="1:6" ht="24.95" customHeight="1">
      <c r="A329" s="1309"/>
      <c r="B329" s="1270"/>
      <c r="C329" s="1272"/>
      <c r="D329" s="621" t="s">
        <v>683</v>
      </c>
      <c r="E329" s="1296">
        <v>388</v>
      </c>
      <c r="F329" s="1304">
        <f t="shared" si="118"/>
        <v>0.04</v>
      </c>
    </row>
    <row r="330" spans="1:6" ht="24.95" customHeight="1">
      <c r="A330" s="1309"/>
      <c r="B330" s="1270"/>
      <c r="C330" s="1272"/>
      <c r="D330" s="802" t="s">
        <v>854</v>
      </c>
      <c r="E330" s="1296"/>
      <c r="F330" s="1294" t="e">
        <f t="shared" si="111"/>
        <v>#VALUE!</v>
      </c>
    </row>
    <row r="331" spans="1:6" ht="12.75">
      <c r="A331" s="1309"/>
      <c r="B331" s="1270"/>
      <c r="C331" s="1272"/>
      <c r="D331" s="621" t="s">
        <v>700</v>
      </c>
      <c r="E331" s="1296">
        <v>4</v>
      </c>
      <c r="F331" s="1304">
        <f t="shared" si="118"/>
        <v>0.01</v>
      </c>
    </row>
    <row r="332" spans="1:6" ht="24.95" customHeight="1">
      <c r="A332" s="1309"/>
      <c r="B332" s="1270"/>
      <c r="C332" s="1272"/>
      <c r="D332" s="802" t="s">
        <v>701</v>
      </c>
      <c r="E332" s="1296"/>
      <c r="F332" s="1294" t="e">
        <f t="shared" si="111"/>
        <v>#VALUE!</v>
      </c>
    </row>
    <row r="333" spans="1:6" ht="24.95" customHeight="1">
      <c r="A333" s="1309"/>
      <c r="B333" s="1270"/>
      <c r="C333" s="1272"/>
      <c r="D333" s="880" t="s">
        <v>919</v>
      </c>
      <c r="E333" s="1296">
        <v>2</v>
      </c>
      <c r="F333" s="1304">
        <f t="shared" ref="F333" si="119">ROUNDUP(E333/$C$311*100,2)</f>
        <v>0.01</v>
      </c>
    </row>
    <row r="334" spans="1:6" ht="24.95" customHeight="1">
      <c r="A334" s="1309"/>
      <c r="B334" s="1270"/>
      <c r="C334" s="1272"/>
      <c r="D334" s="881" t="s">
        <v>1000</v>
      </c>
      <c r="E334" s="1296"/>
      <c r="F334" s="1294" t="e">
        <f t="shared" ref="F334" si="120">D334/C334*100</f>
        <v>#VALUE!</v>
      </c>
    </row>
    <row r="335" spans="1:6" ht="32.25" customHeight="1">
      <c r="A335" s="1309"/>
      <c r="B335" s="1270"/>
      <c r="C335" s="1272"/>
      <c r="D335" s="882" t="s">
        <v>1147</v>
      </c>
      <c r="E335" s="1296">
        <v>3</v>
      </c>
      <c r="F335" s="1304">
        <f t="shared" si="118"/>
        <v>0.01</v>
      </c>
    </row>
    <row r="336" spans="1:6" ht="13.5" thickBot="1">
      <c r="A336" s="1310"/>
      <c r="B336" s="1274"/>
      <c r="C336" s="1273"/>
      <c r="D336" s="701" t="s">
        <v>1148</v>
      </c>
      <c r="E336" s="1296"/>
      <c r="F336" s="1294" t="e">
        <f t="shared" si="111"/>
        <v>#VALUE!</v>
      </c>
    </row>
    <row r="337" spans="1:6" ht="24.95" customHeight="1">
      <c r="A337" s="1337">
        <v>16</v>
      </c>
      <c r="B337" s="1244" t="s">
        <v>346</v>
      </c>
      <c r="C337" s="1265">
        <v>256414</v>
      </c>
      <c r="D337" s="131" t="s">
        <v>238</v>
      </c>
      <c r="E337" s="1301">
        <v>5879</v>
      </c>
      <c r="F337" s="1239">
        <f>ROUNDUP(E337/$C$337*100,2)</f>
        <v>2.2999999999999998</v>
      </c>
    </row>
    <row r="338" spans="1:6" ht="12.75">
      <c r="A338" s="1328"/>
      <c r="B338" s="1245"/>
      <c r="C338" s="1247"/>
      <c r="D338" s="132" t="s">
        <v>1001</v>
      </c>
      <c r="E338" s="1296"/>
      <c r="F338" s="1217" t="e">
        <f t="shared" ref="F338:F348" si="121">D338/C338*100</f>
        <v>#VALUE!</v>
      </c>
    </row>
    <row r="339" spans="1:6" ht="24.95" customHeight="1">
      <c r="A339" s="1328"/>
      <c r="B339" s="1245"/>
      <c r="C339" s="1247"/>
      <c r="D339" s="137" t="s">
        <v>855</v>
      </c>
      <c r="E339" s="1296">
        <v>6301</v>
      </c>
      <c r="F339" s="1216">
        <f>ROUNDUP(E339/$C$337*100,2)</f>
        <v>2.46</v>
      </c>
    </row>
    <row r="340" spans="1:6" ht="12.75">
      <c r="A340" s="1328"/>
      <c r="B340" s="1245"/>
      <c r="C340" s="1247"/>
      <c r="D340" s="138" t="s">
        <v>239</v>
      </c>
      <c r="E340" s="1296"/>
      <c r="F340" s="1217" t="e">
        <f t="shared" si="121"/>
        <v>#VALUE!</v>
      </c>
    </row>
    <row r="341" spans="1:6" ht="24.95" customHeight="1">
      <c r="A341" s="1328"/>
      <c r="B341" s="1245"/>
      <c r="C341" s="1247"/>
      <c r="D341" s="139" t="s">
        <v>240</v>
      </c>
      <c r="E341" s="1296">
        <v>6974</v>
      </c>
      <c r="F341" s="1216">
        <f t="shared" ref="F341" si="122">ROUNDUP(E341/$C$337*100,2)</f>
        <v>2.7199999999999998</v>
      </c>
    </row>
    <row r="342" spans="1:6" ht="12.75">
      <c r="A342" s="1328"/>
      <c r="B342" s="1245"/>
      <c r="C342" s="1247"/>
      <c r="D342" s="132" t="s">
        <v>241</v>
      </c>
      <c r="E342" s="1296"/>
      <c r="F342" s="1217" t="e">
        <f t="shared" si="121"/>
        <v>#VALUE!</v>
      </c>
    </row>
    <row r="343" spans="1:6" ht="12.75">
      <c r="A343" s="1328"/>
      <c r="B343" s="1245"/>
      <c r="C343" s="1247"/>
      <c r="D343" s="139" t="s">
        <v>242</v>
      </c>
      <c r="E343" s="1296">
        <v>463</v>
      </c>
      <c r="F343" s="1216">
        <f t="shared" ref="F343" si="123">ROUNDUP(E343/$C$337*100,2)</f>
        <v>0.19</v>
      </c>
    </row>
    <row r="344" spans="1:6" ht="33" customHeight="1">
      <c r="A344" s="1328"/>
      <c r="B344" s="1245"/>
      <c r="C344" s="1247"/>
      <c r="D344" s="585" t="s">
        <v>856</v>
      </c>
      <c r="E344" s="1296"/>
      <c r="F344" s="1217" t="e">
        <f t="shared" si="121"/>
        <v>#VALUE!</v>
      </c>
    </row>
    <row r="345" spans="1:6" ht="12.75">
      <c r="A345" s="1328"/>
      <c r="B345" s="1245"/>
      <c r="C345" s="1247"/>
      <c r="D345" s="137" t="s">
        <v>276</v>
      </c>
      <c r="E345" s="1296">
        <v>625</v>
      </c>
      <c r="F345" s="1216">
        <f t="shared" ref="F345:F347" si="124">ROUNDUP(E345/$C$337*100,2)</f>
        <v>0.25</v>
      </c>
    </row>
    <row r="346" spans="1:6" ht="17.25" customHeight="1">
      <c r="A346" s="1328"/>
      <c r="B346" s="1245"/>
      <c r="C346" s="1247"/>
      <c r="D346" s="679" t="s">
        <v>857</v>
      </c>
      <c r="E346" s="1296"/>
      <c r="F346" s="1217" t="e">
        <f t="shared" si="121"/>
        <v>#VALUE!</v>
      </c>
    </row>
    <row r="347" spans="1:6" ht="24.95" customHeight="1">
      <c r="A347" s="1328"/>
      <c r="B347" s="1245"/>
      <c r="C347" s="1247"/>
      <c r="D347" s="139" t="s">
        <v>938</v>
      </c>
      <c r="E347" s="1296">
        <v>7</v>
      </c>
      <c r="F347" s="1217">
        <f t="shared" si="124"/>
        <v>0.01</v>
      </c>
    </row>
    <row r="348" spans="1:6" ht="13.5" thickBot="1">
      <c r="A348" s="1329"/>
      <c r="B348" s="1251"/>
      <c r="C348" s="1266"/>
      <c r="D348" s="140" t="s">
        <v>939</v>
      </c>
      <c r="E348" s="1298"/>
      <c r="F348" s="1253" t="e">
        <f t="shared" si="121"/>
        <v>#VALUE!</v>
      </c>
    </row>
    <row r="349" spans="1:6" ht="13.5" customHeight="1">
      <c r="A349" s="984"/>
      <c r="B349" s="133"/>
      <c r="C349" s="134"/>
      <c r="D349" s="590"/>
      <c r="E349" s="164"/>
    </row>
    <row r="350" spans="1:6" ht="40.5" customHeight="1">
      <c r="A350" s="916" t="s">
        <v>544</v>
      </c>
      <c r="B350" s="791"/>
      <c r="C350" s="792"/>
      <c r="D350" s="797"/>
      <c r="E350" s="1209" t="s">
        <v>58</v>
      </c>
      <c r="F350" s="1209"/>
    </row>
    <row r="351" spans="1:6" ht="4.5" hidden="1" customHeight="1">
      <c r="A351" s="545"/>
      <c r="B351" s="793"/>
      <c r="C351" s="794"/>
      <c r="D351" s="545"/>
      <c r="E351" s="795"/>
      <c r="F351" s="796"/>
    </row>
    <row r="352" spans="1:6" ht="39.75" customHeight="1" thickBot="1">
      <c r="A352" s="1210" t="s">
        <v>1103</v>
      </c>
      <c r="B352" s="1210"/>
      <c r="C352" s="1210"/>
      <c r="D352" s="1210"/>
      <c r="E352" s="1210"/>
      <c r="F352" s="1210"/>
    </row>
    <row r="353" spans="1:6" ht="35.25" customHeight="1">
      <c r="A353" s="1343" t="s">
        <v>1211</v>
      </c>
      <c r="B353" s="1350" t="s">
        <v>1220</v>
      </c>
      <c r="C353" s="1352" t="s">
        <v>1221</v>
      </c>
      <c r="D353" s="1350" t="s">
        <v>1222</v>
      </c>
      <c r="E353" s="1354" t="s">
        <v>1223</v>
      </c>
      <c r="F353" s="1355"/>
    </row>
    <row r="354" spans="1:6" ht="38.25" customHeight="1" thickBot="1">
      <c r="A354" s="1344"/>
      <c r="B354" s="1351"/>
      <c r="C354" s="1353"/>
      <c r="D354" s="1351"/>
      <c r="E354" s="997" t="s">
        <v>1224</v>
      </c>
      <c r="F354" s="996" t="s">
        <v>91</v>
      </c>
    </row>
    <row r="355" spans="1:6" ht="12.75">
      <c r="A355" s="1327">
        <v>17</v>
      </c>
      <c r="B355" s="1249" t="s">
        <v>347</v>
      </c>
      <c r="C355" s="1233">
        <v>750259</v>
      </c>
      <c r="D355" s="137" t="s">
        <v>806</v>
      </c>
      <c r="E355" s="1300">
        <v>50128</v>
      </c>
      <c r="F355" s="1294">
        <f>ROUNDUP(E355/$C$355*100,2)</f>
        <v>6.6899999999999995</v>
      </c>
    </row>
    <row r="356" spans="1:6" ht="12.75">
      <c r="A356" s="1328"/>
      <c r="B356" s="1245"/>
      <c r="C356" s="1233"/>
      <c r="D356" s="138" t="s">
        <v>243</v>
      </c>
      <c r="E356" s="1296"/>
      <c r="F356" s="1295" t="e">
        <f>D364/C390*100</f>
        <v>#VALUE!</v>
      </c>
    </row>
    <row r="357" spans="1:6" ht="12.75">
      <c r="A357" s="1328"/>
      <c r="B357" s="1245"/>
      <c r="C357" s="1233"/>
      <c r="D357" s="703" t="s">
        <v>244</v>
      </c>
      <c r="E357" s="1296">
        <v>7400</v>
      </c>
      <c r="F357" s="1295">
        <f t="shared" ref="F357" si="125">ROUNDUP(E357/$C$355*100,2)</f>
        <v>0.99</v>
      </c>
    </row>
    <row r="358" spans="1:6" ht="12.75">
      <c r="A358" s="1328"/>
      <c r="B358" s="1245"/>
      <c r="C358" s="1233"/>
      <c r="D358" s="585" t="s">
        <v>245</v>
      </c>
      <c r="E358" s="1296"/>
      <c r="F358" s="1295" t="e">
        <f t="shared" ref="F358" si="126">D366/C392*100</f>
        <v>#VALUE!</v>
      </c>
    </row>
    <row r="359" spans="1:6" ht="15" customHeight="1">
      <c r="A359" s="1328"/>
      <c r="B359" s="1245"/>
      <c r="C359" s="1233"/>
      <c r="D359" s="703" t="s">
        <v>246</v>
      </c>
      <c r="E359" s="1296">
        <v>244</v>
      </c>
      <c r="F359" s="1295">
        <f>ROUNDUP(E359/$C$355*100,2)</f>
        <v>0.04</v>
      </c>
    </row>
    <row r="360" spans="1:6" ht="15" customHeight="1">
      <c r="A360" s="1328"/>
      <c r="B360" s="1245"/>
      <c r="C360" s="1233"/>
      <c r="D360" s="585" t="s">
        <v>247</v>
      </c>
      <c r="E360" s="1296"/>
      <c r="F360" s="1295" t="e">
        <f t="shared" ref="F360:F364" si="127">D368/C394*100</f>
        <v>#VALUE!</v>
      </c>
    </row>
    <row r="361" spans="1:6" ht="12.75">
      <c r="A361" s="1328"/>
      <c r="B361" s="1245"/>
      <c r="C361" s="1233"/>
      <c r="D361" s="703" t="s">
        <v>319</v>
      </c>
      <c r="E361" s="1296">
        <v>211657</v>
      </c>
      <c r="F361" s="1295">
        <f>ROUNDUP(E361/$C$355*100,2)</f>
        <v>28.220000000000002</v>
      </c>
    </row>
    <row r="362" spans="1:6" ht="12.75" customHeight="1">
      <c r="A362" s="1328"/>
      <c r="B362" s="1245"/>
      <c r="C362" s="1233"/>
      <c r="D362" s="585" t="s">
        <v>858</v>
      </c>
      <c r="E362" s="1296"/>
      <c r="F362" s="1295" t="e">
        <f t="shared" si="127"/>
        <v>#VALUE!</v>
      </c>
    </row>
    <row r="363" spans="1:6" ht="12.75">
      <c r="A363" s="1328"/>
      <c r="B363" s="1245"/>
      <c r="C363" s="1233"/>
      <c r="D363" s="703" t="s">
        <v>398</v>
      </c>
      <c r="E363" s="1296">
        <v>1</v>
      </c>
      <c r="F363" s="1295">
        <f>ROUNDUP(E363/$C$355*100,2)</f>
        <v>0.01</v>
      </c>
    </row>
    <row r="364" spans="1:6" ht="12.75">
      <c r="A364" s="1328"/>
      <c r="B364" s="1245"/>
      <c r="C364" s="1233"/>
      <c r="D364" s="585" t="s">
        <v>399</v>
      </c>
      <c r="E364" s="1296"/>
      <c r="F364" s="1295" t="e">
        <f t="shared" si="127"/>
        <v>#VALUE!</v>
      </c>
    </row>
    <row r="365" spans="1:6" ht="12.75">
      <c r="A365" s="1328"/>
      <c r="B365" s="1245"/>
      <c r="C365" s="1233"/>
      <c r="D365" s="703" t="s">
        <v>859</v>
      </c>
      <c r="E365" s="1296">
        <v>984</v>
      </c>
      <c r="F365" s="1295">
        <f>ROUNDUP(E365/$C$355*100,2)</f>
        <v>0.14000000000000001</v>
      </c>
    </row>
    <row r="366" spans="1:6" ht="12.75">
      <c r="A366" s="1328"/>
      <c r="B366" s="1245"/>
      <c r="C366" s="1233"/>
      <c r="D366" s="585" t="s">
        <v>860</v>
      </c>
      <c r="E366" s="1296"/>
      <c r="F366" s="1295" t="e">
        <f t="shared" ref="F366" si="128">D366/C366*100</f>
        <v>#VALUE!</v>
      </c>
    </row>
    <row r="367" spans="1:6" ht="12.75">
      <c r="A367" s="1328"/>
      <c r="B367" s="1245"/>
      <c r="C367" s="1233"/>
      <c r="D367" s="703" t="s">
        <v>533</v>
      </c>
      <c r="E367" s="1296">
        <v>5</v>
      </c>
      <c r="F367" s="1295">
        <f>ROUNDUP(E367/$C$355*100,2)</f>
        <v>0.01</v>
      </c>
    </row>
    <row r="368" spans="1:6" ht="12.75">
      <c r="A368" s="1328"/>
      <c r="B368" s="1245"/>
      <c r="C368" s="1233"/>
      <c r="D368" s="585" t="s">
        <v>861</v>
      </c>
      <c r="E368" s="1296"/>
      <c r="F368" s="1295" t="e">
        <f t="shared" ref="F368:F374" si="129">D368/C368*100</f>
        <v>#VALUE!</v>
      </c>
    </row>
    <row r="369" spans="1:6" ht="12.75">
      <c r="A369" s="1328"/>
      <c r="B369" s="1245"/>
      <c r="C369" s="1233"/>
      <c r="D369" s="702" t="s">
        <v>502</v>
      </c>
      <c r="E369" s="1296">
        <v>81</v>
      </c>
      <c r="F369" s="1295">
        <f>ROUNDUP(E369/$C$355*100,2)</f>
        <v>0.02</v>
      </c>
    </row>
    <row r="370" spans="1:6" ht="12.75">
      <c r="A370" s="1328"/>
      <c r="B370" s="1245"/>
      <c r="C370" s="1233"/>
      <c r="D370" s="585" t="s">
        <v>503</v>
      </c>
      <c r="E370" s="1296"/>
      <c r="F370" s="1295" t="e">
        <f t="shared" si="129"/>
        <v>#VALUE!</v>
      </c>
    </row>
    <row r="371" spans="1:6" ht="12.75">
      <c r="A371" s="1328"/>
      <c r="B371" s="1245"/>
      <c r="C371" s="1233"/>
      <c r="D371" s="137" t="s">
        <v>1002</v>
      </c>
      <c r="E371" s="1296">
        <v>523</v>
      </c>
      <c r="F371" s="1295">
        <f>ROUNDUP(E371/$C$355*100,2)</f>
        <v>6.9999999999999993E-2</v>
      </c>
    </row>
    <row r="372" spans="1:6" ht="12.75">
      <c r="A372" s="1328"/>
      <c r="B372" s="1245"/>
      <c r="C372" s="1233"/>
      <c r="D372" s="585" t="s">
        <v>739</v>
      </c>
      <c r="E372" s="1296"/>
      <c r="F372" s="1295" t="e">
        <f t="shared" si="129"/>
        <v>#VALUE!</v>
      </c>
    </row>
    <row r="373" spans="1:6" ht="12.75" customHeight="1">
      <c r="A373" s="1328"/>
      <c r="B373" s="1245"/>
      <c r="C373" s="1233"/>
      <c r="D373" s="702" t="s">
        <v>920</v>
      </c>
      <c r="E373" s="1296">
        <v>221</v>
      </c>
      <c r="F373" s="1295">
        <f>ROUNDUP(E373/$C$355*100,2)</f>
        <v>0.03</v>
      </c>
    </row>
    <row r="374" spans="1:6" ht="12.75">
      <c r="A374" s="1328"/>
      <c r="B374" s="1245"/>
      <c r="C374" s="1233"/>
      <c r="D374" s="585" t="s">
        <v>535</v>
      </c>
      <c r="E374" s="1296"/>
      <c r="F374" s="1295" t="e">
        <f t="shared" si="129"/>
        <v>#VALUE!</v>
      </c>
    </row>
    <row r="375" spans="1:6" ht="15" customHeight="1">
      <c r="A375" s="1328"/>
      <c r="B375" s="1245"/>
      <c r="C375" s="1233"/>
      <c r="D375" s="703" t="s">
        <v>862</v>
      </c>
      <c r="E375" s="1296">
        <v>10</v>
      </c>
      <c r="F375" s="1295">
        <f>ROUNDUP(E375/$C$355*100,2)</f>
        <v>0.01</v>
      </c>
    </row>
    <row r="376" spans="1:6" ht="12.75">
      <c r="A376" s="1328"/>
      <c r="B376" s="1245"/>
      <c r="C376" s="1233"/>
      <c r="D376" s="585" t="s">
        <v>1003</v>
      </c>
      <c r="E376" s="1296"/>
      <c r="F376" s="1295" t="e">
        <f t="shared" ref="F376" si="130">D376/C376*100</f>
        <v>#VALUE!</v>
      </c>
    </row>
    <row r="377" spans="1:6" ht="15" customHeight="1">
      <c r="A377" s="1328"/>
      <c r="B377" s="1245"/>
      <c r="C377" s="1233"/>
      <c r="D377" s="139" t="s">
        <v>863</v>
      </c>
      <c r="E377" s="1296">
        <v>2</v>
      </c>
      <c r="F377" s="1295">
        <f>ROUNDUP(E377/$C$355*100,2)</f>
        <v>0.01</v>
      </c>
    </row>
    <row r="378" spans="1:6" ht="12.75">
      <c r="A378" s="1328"/>
      <c r="B378" s="1245"/>
      <c r="C378" s="1233"/>
      <c r="D378" s="585" t="s">
        <v>864</v>
      </c>
      <c r="E378" s="1296"/>
      <c r="F378" s="1295" t="e">
        <f t="shared" ref="F378:F386" si="131">D378/C378*100</f>
        <v>#VALUE!</v>
      </c>
    </row>
    <row r="379" spans="1:6" ht="12.75" customHeight="1">
      <c r="A379" s="1328"/>
      <c r="B379" s="1245"/>
      <c r="C379" s="1233"/>
      <c r="D379" s="587" t="s">
        <v>703</v>
      </c>
      <c r="E379" s="1296">
        <v>11</v>
      </c>
      <c r="F379" s="1295">
        <f>ROUNDUP(E379/$C$355*100,2)</f>
        <v>0.01</v>
      </c>
    </row>
    <row r="380" spans="1:6" ht="12.75" customHeight="1">
      <c r="A380" s="1328"/>
      <c r="B380" s="1245"/>
      <c r="C380" s="1233"/>
      <c r="D380" s="132" t="s">
        <v>704</v>
      </c>
      <c r="E380" s="1296"/>
      <c r="F380" s="1295" t="e">
        <f t="shared" si="131"/>
        <v>#VALUE!</v>
      </c>
    </row>
    <row r="381" spans="1:6" ht="12.75" customHeight="1">
      <c r="A381" s="1328"/>
      <c r="B381" s="1245"/>
      <c r="C381" s="1233"/>
      <c r="D381" s="139" t="s">
        <v>1149</v>
      </c>
      <c r="E381" s="1296">
        <v>667</v>
      </c>
      <c r="F381" s="1295">
        <f t="shared" ref="F381" si="132">ROUNDUP(E381/$C$355*100,2)</f>
        <v>0.09</v>
      </c>
    </row>
    <row r="382" spans="1:6" ht="12.75" customHeight="1">
      <c r="A382" s="1328"/>
      <c r="B382" s="1245"/>
      <c r="C382" s="1233"/>
      <c r="D382" s="132" t="s">
        <v>1150</v>
      </c>
      <c r="E382" s="1296"/>
      <c r="F382" s="1295" t="e">
        <f t="shared" si="131"/>
        <v>#VALUE!</v>
      </c>
    </row>
    <row r="383" spans="1:6" ht="12.75" customHeight="1">
      <c r="A383" s="1328"/>
      <c r="B383" s="1245"/>
      <c r="C383" s="1233"/>
      <c r="D383" s="139" t="s">
        <v>865</v>
      </c>
      <c r="E383" s="1296">
        <v>70</v>
      </c>
      <c r="F383" s="1295">
        <f t="shared" ref="F383" si="133">ROUNDUP(E383/$C$355*100,2)</f>
        <v>0.01</v>
      </c>
    </row>
    <row r="384" spans="1:6" ht="12.75" customHeight="1">
      <c r="A384" s="1328"/>
      <c r="B384" s="1245"/>
      <c r="C384" s="1233"/>
      <c r="D384" s="132" t="s">
        <v>866</v>
      </c>
      <c r="E384" s="1296"/>
      <c r="F384" s="1295" t="e">
        <f t="shared" si="131"/>
        <v>#VALUE!</v>
      </c>
    </row>
    <row r="385" spans="1:6" ht="12.75" customHeight="1">
      <c r="A385" s="1328"/>
      <c r="B385" s="1245"/>
      <c r="C385" s="1233"/>
      <c r="D385" s="705" t="s">
        <v>867</v>
      </c>
      <c r="E385" s="1296">
        <v>34</v>
      </c>
      <c r="F385" s="1295">
        <f t="shared" ref="F385" si="134">ROUNDUP(E385/$C$355*100,2)</f>
        <v>0.01</v>
      </c>
    </row>
    <row r="386" spans="1:6" ht="12.75" customHeight="1">
      <c r="A386" s="1328"/>
      <c r="B386" s="1245"/>
      <c r="C386" s="1233"/>
      <c r="D386" s="704" t="s">
        <v>868</v>
      </c>
      <c r="E386" s="1296"/>
      <c r="F386" s="1295" t="e">
        <f t="shared" si="131"/>
        <v>#VALUE!</v>
      </c>
    </row>
    <row r="387" spans="1:6" ht="12.75">
      <c r="A387" s="1328"/>
      <c r="B387" s="1245"/>
      <c r="C387" s="1233"/>
      <c r="D387" s="702" t="s">
        <v>1151</v>
      </c>
      <c r="E387" s="1296">
        <v>216</v>
      </c>
      <c r="F387" s="1294">
        <f>ROUNDUP(E387/$C$355*100,2)</f>
        <v>0.03</v>
      </c>
    </row>
    <row r="388" spans="1:6" ht="15" customHeight="1">
      <c r="A388" s="1328"/>
      <c r="B388" s="1245"/>
      <c r="C388" s="1233"/>
      <c r="D388" s="679" t="s">
        <v>1152</v>
      </c>
      <c r="E388" s="1296"/>
      <c r="F388" s="1295" t="e">
        <f>D388/C388*100</f>
        <v>#VALUE!</v>
      </c>
    </row>
    <row r="389" spans="1:6" ht="15" customHeight="1">
      <c r="A389" s="1328"/>
      <c r="B389" s="1245"/>
      <c r="C389" s="1233"/>
      <c r="D389" s="139" t="s">
        <v>1153</v>
      </c>
      <c r="E389" s="1296">
        <v>11</v>
      </c>
      <c r="F389" s="1295">
        <f>ROUNDUP(E389/$C$355*100,2)</f>
        <v>0.01</v>
      </c>
    </row>
    <row r="390" spans="1:6" ht="13.5" thickBot="1">
      <c r="A390" s="1329"/>
      <c r="B390" s="1251"/>
      <c r="C390" s="1234"/>
      <c r="D390" s="140" t="s">
        <v>1154</v>
      </c>
      <c r="E390" s="1298"/>
      <c r="F390" s="1299" t="e">
        <f>D390/C390*100</f>
        <v>#VALUE!</v>
      </c>
    </row>
    <row r="391" spans="1:6" ht="17.25" customHeight="1">
      <c r="A391" s="1337">
        <v>18</v>
      </c>
      <c r="B391" s="1244" t="s">
        <v>348</v>
      </c>
      <c r="C391" s="1305">
        <v>1351230</v>
      </c>
      <c r="D391" s="137" t="s">
        <v>248</v>
      </c>
      <c r="E391" s="1300">
        <v>45723</v>
      </c>
      <c r="F391" s="1294">
        <f>ROUNDUP(E391/$C$391*100,2)</f>
        <v>3.3899999999999997</v>
      </c>
    </row>
    <row r="392" spans="1:6" ht="12.75">
      <c r="A392" s="1328"/>
      <c r="B392" s="1245"/>
      <c r="C392" s="1306"/>
      <c r="D392" s="585" t="s">
        <v>869</v>
      </c>
      <c r="E392" s="1296"/>
      <c r="F392" s="1295" t="e">
        <f t="shared" ref="F392" si="135">D392/C392*100</f>
        <v>#VALUE!</v>
      </c>
    </row>
    <row r="393" spans="1:6" ht="15" customHeight="1">
      <c r="A393" s="1328"/>
      <c r="B393" s="1245"/>
      <c r="C393" s="1306"/>
      <c r="D393" s="137" t="s">
        <v>249</v>
      </c>
      <c r="E393" s="1296">
        <v>3667</v>
      </c>
      <c r="F393" s="1295">
        <f>ROUNDUP(E393/$C$391*100,2)</f>
        <v>0.28000000000000003</v>
      </c>
    </row>
    <row r="394" spans="1:6" ht="12.75">
      <c r="A394" s="1328"/>
      <c r="B394" s="1245"/>
      <c r="C394" s="1306"/>
      <c r="D394" s="679" t="s">
        <v>870</v>
      </c>
      <c r="E394" s="1296"/>
      <c r="F394" s="1295" t="e">
        <f t="shared" ref="F394:F424" si="136">D394/C394*100</f>
        <v>#VALUE!</v>
      </c>
    </row>
    <row r="395" spans="1:6" ht="12.75">
      <c r="A395" s="1328"/>
      <c r="B395" s="1245"/>
      <c r="C395" s="1306"/>
      <c r="D395" s="703" t="s">
        <v>250</v>
      </c>
      <c r="E395" s="1296">
        <v>1770</v>
      </c>
      <c r="F395" s="1295">
        <f t="shared" ref="F395" si="137">ROUNDUP(E395/$C$391*100,2)</f>
        <v>0.14000000000000001</v>
      </c>
    </row>
    <row r="396" spans="1:6" ht="12.75" customHeight="1">
      <c r="A396" s="1328"/>
      <c r="B396" s="1245"/>
      <c r="C396" s="1306"/>
      <c r="D396" s="585" t="s">
        <v>1004</v>
      </c>
      <c r="E396" s="1296"/>
      <c r="F396" s="1295" t="e">
        <f t="shared" si="136"/>
        <v>#VALUE!</v>
      </c>
    </row>
    <row r="397" spans="1:6" ht="15" customHeight="1">
      <c r="A397" s="1328"/>
      <c r="B397" s="1245"/>
      <c r="C397" s="1306"/>
      <c r="D397" s="703" t="s">
        <v>277</v>
      </c>
      <c r="E397" s="1297">
        <v>18</v>
      </c>
      <c r="F397" s="1295">
        <f t="shared" ref="F397" si="138">ROUNDUP(E397/$C$391*100,2)</f>
        <v>0.01</v>
      </c>
    </row>
    <row r="398" spans="1:6" ht="12.75" customHeight="1">
      <c r="A398" s="1328"/>
      <c r="B398" s="1245"/>
      <c r="C398" s="1306"/>
      <c r="D398" s="585" t="s">
        <v>278</v>
      </c>
      <c r="E398" s="1300"/>
      <c r="F398" s="1295" t="e">
        <f t="shared" si="136"/>
        <v>#VALUE!</v>
      </c>
    </row>
    <row r="399" spans="1:6" ht="12.75" customHeight="1">
      <c r="A399" s="1328"/>
      <c r="B399" s="1245"/>
      <c r="C399" s="1306"/>
      <c r="D399" s="703" t="s">
        <v>1005</v>
      </c>
      <c r="E399" s="1296">
        <v>1371</v>
      </c>
      <c r="F399" s="1295">
        <f t="shared" ref="F399" si="139">ROUNDUP(E399/$C$391*100,2)</f>
        <v>0.11</v>
      </c>
    </row>
    <row r="400" spans="1:6" ht="12.75" customHeight="1">
      <c r="A400" s="1328"/>
      <c r="B400" s="1245"/>
      <c r="C400" s="1306"/>
      <c r="D400" s="585" t="s">
        <v>251</v>
      </c>
      <c r="E400" s="1296"/>
      <c r="F400" s="1295" t="e">
        <f t="shared" si="136"/>
        <v>#VALUE!</v>
      </c>
    </row>
    <row r="401" spans="1:6" ht="12.75" customHeight="1">
      <c r="A401" s="1328"/>
      <c r="B401" s="1245"/>
      <c r="C401" s="1306"/>
      <c r="D401" s="703" t="s">
        <v>808</v>
      </c>
      <c r="E401" s="1296">
        <v>3</v>
      </c>
      <c r="F401" s="1295">
        <f t="shared" ref="F401" si="140">ROUNDUP(E401/$C$391*100,2)</f>
        <v>0.01</v>
      </c>
    </row>
    <row r="402" spans="1:6" ht="12.75">
      <c r="A402" s="1328"/>
      <c r="B402" s="1245"/>
      <c r="C402" s="1306"/>
      <c r="D402" s="585" t="s">
        <v>433</v>
      </c>
      <c r="E402" s="1296"/>
      <c r="F402" s="1295" t="e">
        <f t="shared" si="136"/>
        <v>#VALUE!</v>
      </c>
    </row>
    <row r="403" spans="1:6" ht="12.75" customHeight="1">
      <c r="A403" s="1328"/>
      <c r="B403" s="1245"/>
      <c r="C403" s="1306"/>
      <c r="D403" s="703" t="s">
        <v>895</v>
      </c>
      <c r="E403" s="1296">
        <v>32</v>
      </c>
      <c r="F403" s="1295">
        <f>ROUNDUP(E403/$C$391*100,2)</f>
        <v>0.01</v>
      </c>
    </row>
    <row r="404" spans="1:6" ht="14.25" customHeight="1">
      <c r="A404" s="1328"/>
      <c r="B404" s="1245"/>
      <c r="C404" s="1306"/>
      <c r="D404" s="585" t="s">
        <v>563</v>
      </c>
      <c r="E404" s="1296"/>
      <c r="F404" s="1295" t="e">
        <f t="shared" si="136"/>
        <v>#VALUE!</v>
      </c>
    </row>
    <row r="405" spans="1:6" ht="12.75" customHeight="1">
      <c r="A405" s="1328"/>
      <c r="B405" s="1245"/>
      <c r="C405" s="1306"/>
      <c r="D405" s="702" t="s">
        <v>871</v>
      </c>
      <c r="E405" s="1296">
        <v>8</v>
      </c>
      <c r="F405" s="1295">
        <f t="shared" ref="F405" si="141">ROUNDUP(E405/$C$391*100,2)</f>
        <v>0.01</v>
      </c>
    </row>
    <row r="406" spans="1:6" ht="16.5" customHeight="1">
      <c r="A406" s="1328"/>
      <c r="B406" s="1245"/>
      <c r="C406" s="1306"/>
      <c r="D406" s="585" t="s">
        <v>537</v>
      </c>
      <c r="E406" s="1296"/>
      <c r="F406" s="1295" t="e">
        <f t="shared" si="136"/>
        <v>#VALUE!</v>
      </c>
    </row>
    <row r="407" spans="1:6" ht="12.75">
      <c r="A407" s="1328"/>
      <c r="B407" s="1245"/>
      <c r="C407" s="1306"/>
      <c r="D407" s="702" t="s">
        <v>538</v>
      </c>
      <c r="E407" s="1296">
        <v>8</v>
      </c>
      <c r="F407" s="1295">
        <f t="shared" ref="F407" si="142">ROUNDUP(E407/$C$391*100,2)</f>
        <v>0.01</v>
      </c>
    </row>
    <row r="408" spans="1:6" ht="12.75" customHeight="1">
      <c r="A408" s="1328"/>
      <c r="B408" s="1245"/>
      <c r="C408" s="1306"/>
      <c r="D408" s="679" t="s">
        <v>872</v>
      </c>
      <c r="E408" s="1296"/>
      <c r="F408" s="1295" t="e">
        <f t="shared" si="136"/>
        <v>#VALUE!</v>
      </c>
    </row>
    <row r="409" spans="1:6" ht="12.75" customHeight="1">
      <c r="A409" s="1328"/>
      <c r="B409" s="1245"/>
      <c r="C409" s="1306"/>
      <c r="D409" s="703" t="s">
        <v>551</v>
      </c>
      <c r="E409" s="1356">
        <v>169</v>
      </c>
      <c r="F409" s="1295">
        <f t="shared" ref="F409" si="143">ROUNDUP(E409/$C$391*100,2)</f>
        <v>0.02</v>
      </c>
    </row>
    <row r="410" spans="1:6" ht="12.75">
      <c r="A410" s="1328"/>
      <c r="B410" s="1245"/>
      <c r="C410" s="1306"/>
      <c r="D410" s="585" t="s">
        <v>552</v>
      </c>
      <c r="E410" s="1356"/>
      <c r="F410" s="1295" t="e">
        <f t="shared" si="136"/>
        <v>#VALUE!</v>
      </c>
    </row>
    <row r="411" spans="1:6" ht="12.75">
      <c r="A411" s="1328"/>
      <c r="B411" s="1245"/>
      <c r="C411" s="1306"/>
      <c r="D411" s="703" t="s">
        <v>564</v>
      </c>
      <c r="E411" s="1296">
        <v>11</v>
      </c>
      <c r="F411" s="1295">
        <f t="shared" ref="F411" si="144">ROUNDUP(E411/$C$391*100,2)</f>
        <v>0.01</v>
      </c>
    </row>
    <row r="412" spans="1:6" ht="12.75" customHeight="1">
      <c r="A412" s="1328"/>
      <c r="B412" s="1245"/>
      <c r="C412" s="1306"/>
      <c r="D412" s="585" t="s">
        <v>940</v>
      </c>
      <c r="E412" s="1296"/>
      <c r="F412" s="1295" t="e">
        <f t="shared" si="136"/>
        <v>#VALUE!</v>
      </c>
    </row>
    <row r="413" spans="1:6" ht="12.75" customHeight="1">
      <c r="A413" s="1328"/>
      <c r="B413" s="1245"/>
      <c r="C413" s="1306"/>
      <c r="D413" s="703" t="s">
        <v>565</v>
      </c>
      <c r="E413" s="1296">
        <v>678</v>
      </c>
      <c r="F413" s="1295">
        <f>ROUNDUP(E413/$C$391*100,2)</f>
        <v>6.0000000000000005E-2</v>
      </c>
    </row>
    <row r="414" spans="1:6" ht="12.75" customHeight="1">
      <c r="A414" s="1328"/>
      <c r="B414" s="1245"/>
      <c r="C414" s="1306"/>
      <c r="D414" s="585" t="s">
        <v>809</v>
      </c>
      <c r="E414" s="1296"/>
      <c r="F414" s="1295" t="e">
        <f t="shared" si="136"/>
        <v>#VALUE!</v>
      </c>
    </row>
    <row r="415" spans="1:6" ht="12.75" customHeight="1">
      <c r="A415" s="1328"/>
      <c r="B415" s="1245"/>
      <c r="C415" s="1306"/>
      <c r="D415" s="703" t="s">
        <v>566</v>
      </c>
      <c r="E415" s="1296">
        <v>4</v>
      </c>
      <c r="F415" s="1295">
        <f t="shared" ref="F415" si="145">ROUNDUP(E415/$C$391*100,2)</f>
        <v>0.01</v>
      </c>
    </row>
    <row r="416" spans="1:6" ht="16.5" customHeight="1">
      <c r="A416" s="1328"/>
      <c r="B416" s="1245"/>
      <c r="C416" s="1306"/>
      <c r="D416" s="679" t="s">
        <v>1219</v>
      </c>
      <c r="E416" s="1297"/>
      <c r="F416" s="1295" t="e">
        <f t="shared" si="136"/>
        <v>#VALUE!</v>
      </c>
    </row>
    <row r="417" spans="1:6" ht="15" customHeight="1">
      <c r="A417" s="1328"/>
      <c r="B417" s="1245"/>
      <c r="C417" s="1306"/>
      <c r="D417" s="703" t="s">
        <v>682</v>
      </c>
      <c r="E417" s="1296">
        <v>26</v>
      </c>
      <c r="F417" s="1295">
        <f t="shared" ref="F417" si="146">ROUNDUP(E417/$C$391*100,2)</f>
        <v>0.01</v>
      </c>
    </row>
    <row r="418" spans="1:6" ht="12.75">
      <c r="A418" s="1328"/>
      <c r="B418" s="1245"/>
      <c r="C418" s="1306"/>
      <c r="D418" s="679" t="s">
        <v>681</v>
      </c>
      <c r="E418" s="1297"/>
      <c r="F418" s="1295" t="e">
        <f t="shared" si="136"/>
        <v>#VALUE!</v>
      </c>
    </row>
    <row r="419" spans="1:6" ht="12.75">
      <c r="A419" s="1328"/>
      <c r="B419" s="1245"/>
      <c r="C419" s="1306"/>
      <c r="D419" s="139" t="s">
        <v>811</v>
      </c>
      <c r="E419" s="1296">
        <v>0</v>
      </c>
      <c r="F419" s="1295">
        <f>ROUNDUP(E419/$C$391*100,2)</f>
        <v>0</v>
      </c>
    </row>
    <row r="420" spans="1:6" ht="12.75">
      <c r="A420" s="1328"/>
      <c r="B420" s="1245"/>
      <c r="C420" s="1306"/>
      <c r="D420" s="679" t="s">
        <v>812</v>
      </c>
      <c r="E420" s="1297"/>
      <c r="F420" s="1295" t="e">
        <f t="shared" si="136"/>
        <v>#VALUE!</v>
      </c>
    </row>
    <row r="421" spans="1:6" ht="12.75">
      <c r="A421" s="1328"/>
      <c r="B421" s="1245"/>
      <c r="C421" s="1306"/>
      <c r="D421" s="703" t="s">
        <v>813</v>
      </c>
      <c r="E421" s="1296">
        <v>68</v>
      </c>
      <c r="F421" s="1295">
        <f t="shared" ref="F421" si="147">ROUNDUP(E421/$C$391*100,2)</f>
        <v>0.01</v>
      </c>
    </row>
    <row r="422" spans="1:6" ht="12.75">
      <c r="A422" s="1328"/>
      <c r="B422" s="1245"/>
      <c r="C422" s="1306"/>
      <c r="D422" s="679" t="s">
        <v>814</v>
      </c>
      <c r="E422" s="1297"/>
      <c r="F422" s="1295" t="e">
        <f t="shared" si="136"/>
        <v>#VALUE!</v>
      </c>
    </row>
    <row r="423" spans="1:6" ht="12.75">
      <c r="A423" s="1328"/>
      <c r="B423" s="1245"/>
      <c r="C423" s="1306"/>
      <c r="D423" s="703" t="s">
        <v>924</v>
      </c>
      <c r="E423" s="1296">
        <v>12</v>
      </c>
      <c r="F423" s="1295">
        <f t="shared" ref="F423" si="148">ROUNDUP(E423/$C$391*100,2)</f>
        <v>0.01</v>
      </c>
    </row>
    <row r="424" spans="1:6" ht="13.5" thickBot="1">
      <c r="A424" s="1329"/>
      <c r="B424" s="1251"/>
      <c r="C424" s="1307"/>
      <c r="D424" s="995" t="s">
        <v>925</v>
      </c>
      <c r="E424" s="1298"/>
      <c r="F424" s="1299" t="e">
        <f t="shared" si="136"/>
        <v>#VALUE!</v>
      </c>
    </row>
    <row r="425" spans="1:6" s="545" customFormat="1" ht="48.75" customHeight="1">
      <c r="A425" s="916" t="s">
        <v>544</v>
      </c>
      <c r="B425" s="791"/>
      <c r="C425" s="792"/>
      <c r="D425" s="797"/>
      <c r="E425" s="1209" t="s">
        <v>58</v>
      </c>
      <c r="F425" s="1209"/>
    </row>
    <row r="426" spans="1:6" s="545" customFormat="1" ht="3" customHeight="1">
      <c r="B426" s="793"/>
      <c r="C426" s="794"/>
      <c r="E426" s="795"/>
      <c r="F426" s="796"/>
    </row>
    <row r="427" spans="1:6" s="545" customFormat="1" ht="48.75" customHeight="1" thickBot="1">
      <c r="A427" s="1210" t="s">
        <v>1103</v>
      </c>
      <c r="B427" s="1210"/>
      <c r="C427" s="1210"/>
      <c r="D427" s="1210"/>
      <c r="E427" s="1210"/>
      <c r="F427" s="1210"/>
    </row>
    <row r="428" spans="1:6" ht="43.5" customHeight="1">
      <c r="A428" s="1343" t="s">
        <v>1211</v>
      </c>
      <c r="B428" s="1313" t="s">
        <v>1213</v>
      </c>
      <c r="C428" s="1315" t="s">
        <v>1214</v>
      </c>
      <c r="D428" s="1313" t="s">
        <v>1215</v>
      </c>
      <c r="E428" s="1317" t="s">
        <v>1216</v>
      </c>
      <c r="F428" s="1318"/>
    </row>
    <row r="429" spans="1:6" ht="48" customHeight="1" thickBot="1">
      <c r="A429" s="1344"/>
      <c r="B429" s="1345"/>
      <c r="C429" s="1346"/>
      <c r="D429" s="1345"/>
      <c r="E429" s="992" t="s">
        <v>1217</v>
      </c>
      <c r="F429" s="993" t="s">
        <v>91</v>
      </c>
    </row>
    <row r="430" spans="1:6" ht="23.1" customHeight="1">
      <c r="A430" s="1327">
        <v>19</v>
      </c>
      <c r="B430" s="1249" t="s">
        <v>349</v>
      </c>
      <c r="C430" s="1306">
        <v>238103</v>
      </c>
      <c r="D430" s="137" t="s">
        <v>252</v>
      </c>
      <c r="E430" s="1300">
        <v>22946</v>
      </c>
      <c r="F430" s="1294">
        <f>ROUNDUP(E430/$C$430*100,2)</f>
        <v>9.64</v>
      </c>
    </row>
    <row r="431" spans="1:6" ht="23.1" customHeight="1">
      <c r="A431" s="1328"/>
      <c r="B431" s="1245"/>
      <c r="C431" s="1306"/>
      <c r="D431" s="138" t="s">
        <v>873</v>
      </c>
      <c r="E431" s="1296"/>
      <c r="F431" s="1295" t="e">
        <f t="shared" ref="F431:F465" si="149">D431/C431*100</f>
        <v>#VALUE!</v>
      </c>
    </row>
    <row r="432" spans="1:6" ht="23.1" customHeight="1">
      <c r="A432" s="1328"/>
      <c r="B432" s="1245"/>
      <c r="C432" s="1306"/>
      <c r="D432" s="139" t="s">
        <v>253</v>
      </c>
      <c r="E432" s="1296">
        <v>325</v>
      </c>
      <c r="F432" s="1294">
        <f t="shared" ref="F432" si="150">ROUNDUP(E432/$C$430*100,2)</f>
        <v>0.14000000000000001</v>
      </c>
    </row>
    <row r="433" spans="1:6" ht="23.1" customHeight="1">
      <c r="A433" s="1328"/>
      <c r="B433" s="1245"/>
      <c r="C433" s="1306"/>
      <c r="D433" s="132" t="s">
        <v>874</v>
      </c>
      <c r="E433" s="1296"/>
      <c r="F433" s="1295" t="e">
        <f t="shared" si="149"/>
        <v>#VALUE!</v>
      </c>
    </row>
    <row r="434" spans="1:6" ht="23.1" customHeight="1">
      <c r="A434" s="1328"/>
      <c r="B434" s="1245"/>
      <c r="C434" s="1306"/>
      <c r="D434" s="137" t="s">
        <v>254</v>
      </c>
      <c r="E434" s="1296">
        <v>21085</v>
      </c>
      <c r="F434" s="1294">
        <f t="shared" ref="F434" si="151">ROUNDUP(E434/$C$430*100,2)</f>
        <v>8.86</v>
      </c>
    </row>
    <row r="435" spans="1:6" ht="23.1" customHeight="1">
      <c r="A435" s="1328"/>
      <c r="B435" s="1245"/>
      <c r="C435" s="1306"/>
      <c r="D435" s="138" t="s">
        <v>320</v>
      </c>
      <c r="E435" s="1296"/>
      <c r="F435" s="1295" t="e">
        <f t="shared" si="149"/>
        <v>#VALUE!</v>
      </c>
    </row>
    <row r="436" spans="1:6" ht="23.1" customHeight="1">
      <c r="A436" s="1328"/>
      <c r="B436" s="1245"/>
      <c r="C436" s="1306"/>
      <c r="D436" s="127" t="s">
        <v>279</v>
      </c>
      <c r="E436" s="1296">
        <v>2515</v>
      </c>
      <c r="F436" s="1294">
        <f t="shared" ref="F436" si="152">ROUNDUP(E436/$C$430*100,2)</f>
        <v>1.06</v>
      </c>
    </row>
    <row r="437" spans="1:6" ht="23.1" customHeight="1">
      <c r="A437" s="1328"/>
      <c r="B437" s="1245"/>
      <c r="C437" s="1306"/>
      <c r="D437" s="126" t="s">
        <v>280</v>
      </c>
      <c r="E437" s="1297"/>
      <c r="F437" s="1295" t="e">
        <f t="shared" si="149"/>
        <v>#VALUE!</v>
      </c>
    </row>
    <row r="438" spans="1:6" ht="23.1" customHeight="1">
      <c r="A438" s="1328"/>
      <c r="B438" s="1245"/>
      <c r="C438" s="1306"/>
      <c r="D438" s="127" t="s">
        <v>1006</v>
      </c>
      <c r="E438" s="1296">
        <v>134</v>
      </c>
      <c r="F438" s="1294">
        <f t="shared" ref="F438" si="153">ROUNDUP(E438/$C$430*100,2)</f>
        <v>6.0000000000000005E-2</v>
      </c>
    </row>
    <row r="439" spans="1:6" ht="23.1" customHeight="1">
      <c r="A439" s="1328"/>
      <c r="B439" s="1245"/>
      <c r="C439" s="1306"/>
      <c r="D439" s="126" t="s">
        <v>553</v>
      </c>
      <c r="E439" s="1297"/>
      <c r="F439" s="1295" t="e">
        <f t="shared" si="149"/>
        <v>#VALUE!</v>
      </c>
    </row>
    <row r="440" spans="1:6" ht="23.1" customHeight="1">
      <c r="A440" s="1328"/>
      <c r="B440" s="1245"/>
      <c r="C440" s="1306"/>
      <c r="D440" s="125" t="s">
        <v>402</v>
      </c>
      <c r="E440" s="1297">
        <v>27</v>
      </c>
      <c r="F440" s="1294">
        <f t="shared" ref="F440" si="154">ROUNDUP(E440/$C$430*100,2)</f>
        <v>0.02</v>
      </c>
    </row>
    <row r="441" spans="1:6" ht="23.1" customHeight="1">
      <c r="A441" s="1328"/>
      <c r="B441" s="1245"/>
      <c r="C441" s="1306"/>
      <c r="D441" s="128" t="s">
        <v>320</v>
      </c>
      <c r="E441" s="1300"/>
      <c r="F441" s="1295" t="e">
        <f t="shared" si="149"/>
        <v>#VALUE!</v>
      </c>
    </row>
    <row r="442" spans="1:6" ht="23.1" customHeight="1">
      <c r="A442" s="1328"/>
      <c r="B442" s="1245"/>
      <c r="C442" s="1306"/>
      <c r="D442" s="127" t="s">
        <v>434</v>
      </c>
      <c r="E442" s="1296">
        <v>24382</v>
      </c>
      <c r="F442" s="1294">
        <f>ROUNDUP(E442/$C$430*100,2)</f>
        <v>10.25</v>
      </c>
    </row>
    <row r="443" spans="1:6" ht="23.1" customHeight="1">
      <c r="A443" s="1328"/>
      <c r="B443" s="1245"/>
      <c r="C443" s="1306"/>
      <c r="D443" s="126" t="s">
        <v>435</v>
      </c>
      <c r="E443" s="1297"/>
      <c r="F443" s="1295" t="e">
        <f t="shared" si="149"/>
        <v>#VALUE!</v>
      </c>
    </row>
    <row r="444" spans="1:6" ht="23.1" customHeight="1">
      <c r="A444" s="1328"/>
      <c r="B444" s="1245"/>
      <c r="C444" s="1306"/>
      <c r="D444" s="125" t="s">
        <v>463</v>
      </c>
      <c r="E444" s="1297">
        <v>102</v>
      </c>
      <c r="F444" s="1294">
        <f t="shared" ref="F444" si="155">ROUNDUP(E444/$C$430*100,2)</f>
        <v>0.05</v>
      </c>
    </row>
    <row r="445" spans="1:6" ht="23.1" customHeight="1">
      <c r="A445" s="1328"/>
      <c r="B445" s="1245"/>
      <c r="C445" s="1306"/>
      <c r="D445" s="126" t="s">
        <v>464</v>
      </c>
      <c r="E445" s="1300"/>
      <c r="F445" s="1295" t="e">
        <f t="shared" si="149"/>
        <v>#VALUE!</v>
      </c>
    </row>
    <row r="446" spans="1:6" ht="23.1" customHeight="1">
      <c r="A446" s="1328"/>
      <c r="B446" s="1245"/>
      <c r="C446" s="1306"/>
      <c r="D446" s="125" t="s">
        <v>761</v>
      </c>
      <c r="E446" s="1297">
        <v>7</v>
      </c>
      <c r="F446" s="1294">
        <f t="shared" ref="F446" si="156">ROUNDUP(E446/$C$430*100,2)</f>
        <v>0.01</v>
      </c>
    </row>
    <row r="447" spans="1:6" ht="23.1" customHeight="1">
      <c r="A447" s="1328"/>
      <c r="B447" s="1245"/>
      <c r="C447" s="1306"/>
      <c r="D447" s="128" t="s">
        <v>482</v>
      </c>
      <c r="E447" s="1300"/>
      <c r="F447" s="1295" t="e">
        <f t="shared" si="149"/>
        <v>#VALUE!</v>
      </c>
    </row>
    <row r="448" spans="1:6" ht="23.1" customHeight="1">
      <c r="A448" s="1328"/>
      <c r="B448" s="1245"/>
      <c r="C448" s="1306"/>
      <c r="D448" s="127" t="s">
        <v>875</v>
      </c>
      <c r="E448" s="1296">
        <v>34</v>
      </c>
      <c r="F448" s="1294">
        <f t="shared" ref="F448" si="157">ROUNDUP(E448/$C$430*100,2)</f>
        <v>0.02</v>
      </c>
    </row>
    <row r="449" spans="1:6" ht="23.1" customHeight="1">
      <c r="A449" s="1328"/>
      <c r="B449" s="1245"/>
      <c r="C449" s="1306"/>
      <c r="D449" s="126" t="s">
        <v>483</v>
      </c>
      <c r="E449" s="1296"/>
      <c r="F449" s="1295" t="e">
        <f t="shared" si="149"/>
        <v>#VALUE!</v>
      </c>
    </row>
    <row r="450" spans="1:6" ht="23.1" customHeight="1">
      <c r="A450" s="1328"/>
      <c r="B450" s="1245"/>
      <c r="C450" s="1306"/>
      <c r="D450" s="125" t="s">
        <v>504</v>
      </c>
      <c r="E450" s="1297">
        <v>43</v>
      </c>
      <c r="F450" s="1294">
        <f t="shared" ref="F450" si="158">ROUNDUP(E450/$C$430*100,2)</f>
        <v>0.02</v>
      </c>
    </row>
    <row r="451" spans="1:6" ht="23.1" customHeight="1">
      <c r="A451" s="1328"/>
      <c r="B451" s="1245"/>
      <c r="C451" s="1306"/>
      <c r="D451" s="126" t="s">
        <v>505</v>
      </c>
      <c r="E451" s="1300"/>
      <c r="F451" s="1295" t="e">
        <f t="shared" si="149"/>
        <v>#VALUE!</v>
      </c>
    </row>
    <row r="452" spans="1:6" ht="23.1" customHeight="1">
      <c r="A452" s="1328"/>
      <c r="B452" s="1245"/>
      <c r="C452" s="1306"/>
      <c r="D452" s="125" t="s">
        <v>506</v>
      </c>
      <c r="E452" s="1297">
        <v>1</v>
      </c>
      <c r="F452" s="1294">
        <f>ROUNDUP(E452/$C$430*100,2)</f>
        <v>0.01</v>
      </c>
    </row>
    <row r="453" spans="1:6" ht="23.1" customHeight="1">
      <c r="A453" s="1328"/>
      <c r="B453" s="1245"/>
      <c r="C453" s="1306"/>
      <c r="D453" s="128" t="s">
        <v>539</v>
      </c>
      <c r="E453" s="1300"/>
      <c r="F453" s="1295" t="e">
        <f t="shared" si="149"/>
        <v>#VALUE!</v>
      </c>
    </row>
    <row r="454" spans="1:6" ht="23.1" customHeight="1">
      <c r="A454" s="1328"/>
      <c r="B454" s="1245"/>
      <c r="C454" s="1306"/>
      <c r="D454" s="127" t="s">
        <v>540</v>
      </c>
      <c r="E454" s="1296">
        <v>9</v>
      </c>
      <c r="F454" s="1294">
        <f t="shared" ref="F454" si="159">ROUNDUP(E454/$C$430*100,2)</f>
        <v>0.01</v>
      </c>
    </row>
    <row r="455" spans="1:6" ht="23.1" customHeight="1">
      <c r="A455" s="1357"/>
      <c r="B455" s="1246"/>
      <c r="C455" s="1306"/>
      <c r="D455" s="126" t="s">
        <v>541</v>
      </c>
      <c r="E455" s="1297"/>
      <c r="F455" s="1295" t="e">
        <f t="shared" si="149"/>
        <v>#VALUE!</v>
      </c>
    </row>
    <row r="456" spans="1:6" ht="23.1" customHeight="1">
      <c r="A456" s="986"/>
      <c r="B456" s="765"/>
      <c r="C456" s="1306"/>
      <c r="D456" s="127" t="s">
        <v>554</v>
      </c>
      <c r="E456" s="1296">
        <v>5</v>
      </c>
      <c r="F456" s="1294">
        <f t="shared" ref="F456" si="160">ROUNDUP(E456/$C$430*100,2)</f>
        <v>0.01</v>
      </c>
    </row>
    <row r="457" spans="1:6" ht="23.1" customHeight="1">
      <c r="A457" s="986"/>
      <c r="B457" s="765"/>
      <c r="C457" s="1306"/>
      <c r="D457" s="126" t="s">
        <v>555</v>
      </c>
      <c r="E457" s="1297"/>
      <c r="F457" s="1295" t="e">
        <f t="shared" si="149"/>
        <v>#VALUE!</v>
      </c>
    </row>
    <row r="458" spans="1:6" ht="23.1" customHeight="1">
      <c r="A458" s="986"/>
      <c r="B458" s="765"/>
      <c r="C458" s="1306"/>
      <c r="D458" s="127" t="s">
        <v>740</v>
      </c>
      <c r="E458" s="1296">
        <v>1</v>
      </c>
      <c r="F458" s="1294">
        <f t="shared" ref="F458" si="161">ROUNDUP(E458/$C$430*100,2)</f>
        <v>0.01</v>
      </c>
    </row>
    <row r="459" spans="1:6" ht="23.1" customHeight="1">
      <c r="A459" s="986"/>
      <c r="B459" s="765"/>
      <c r="C459" s="1306"/>
      <c r="D459" s="126" t="s">
        <v>556</v>
      </c>
      <c r="E459" s="1297"/>
      <c r="F459" s="1295" t="e">
        <f t="shared" si="149"/>
        <v>#VALUE!</v>
      </c>
    </row>
    <row r="460" spans="1:6" ht="23.1" customHeight="1">
      <c r="A460" s="986"/>
      <c r="B460" s="765"/>
      <c r="C460" s="1306"/>
      <c r="D460" s="127" t="s">
        <v>876</v>
      </c>
      <c r="E460" s="1296">
        <v>3301</v>
      </c>
      <c r="F460" s="1294">
        <f t="shared" ref="F460" si="162">ROUNDUP(E460/$C$430*100,2)</f>
        <v>1.39</v>
      </c>
    </row>
    <row r="461" spans="1:6" ht="23.1" customHeight="1">
      <c r="A461" s="986"/>
      <c r="B461" s="765"/>
      <c r="C461" s="1306"/>
      <c r="D461" s="126" t="s">
        <v>815</v>
      </c>
      <c r="E461" s="1296"/>
      <c r="F461" s="1295" t="e">
        <f t="shared" si="149"/>
        <v>#VALUE!</v>
      </c>
    </row>
    <row r="462" spans="1:6" ht="23.1" customHeight="1">
      <c r="A462" s="986"/>
      <c r="B462" s="765"/>
      <c r="C462" s="1306"/>
      <c r="D462" s="127" t="s">
        <v>877</v>
      </c>
      <c r="E462" s="1296">
        <v>0</v>
      </c>
      <c r="F462" s="1294">
        <f t="shared" ref="F462" si="163">ROUNDUP(E462/$C$430*100,2)</f>
        <v>0</v>
      </c>
    </row>
    <row r="463" spans="1:6" ht="23.1" customHeight="1">
      <c r="A463" s="986"/>
      <c r="B463" s="765"/>
      <c r="C463" s="1306"/>
      <c r="D463" s="126" t="s">
        <v>878</v>
      </c>
      <c r="E463" s="1296"/>
      <c r="F463" s="1295" t="e">
        <f t="shared" si="149"/>
        <v>#VALUE!</v>
      </c>
    </row>
    <row r="464" spans="1:6" ht="23.1" customHeight="1">
      <c r="A464" s="986"/>
      <c r="B464" s="765"/>
      <c r="C464" s="1306"/>
      <c r="D464" s="125" t="s">
        <v>1155</v>
      </c>
      <c r="E464" s="1296">
        <v>259</v>
      </c>
      <c r="F464" s="1295">
        <f>ROUNDUP(E464/$C$430*100,2)</f>
        <v>0.11</v>
      </c>
    </row>
    <row r="465" spans="1:6" ht="23.1" customHeight="1" thickBot="1">
      <c r="A465" s="985"/>
      <c r="B465" s="766"/>
      <c r="C465" s="1307"/>
      <c r="D465" s="588" t="s">
        <v>1156</v>
      </c>
      <c r="E465" s="1298"/>
      <c r="F465" s="1299" t="e">
        <f t="shared" si="149"/>
        <v>#VALUE!</v>
      </c>
    </row>
    <row r="466" spans="1:6" ht="15" customHeight="1">
      <c r="A466" s="998"/>
      <c r="B466" s="859"/>
      <c r="C466" s="999"/>
      <c r="D466" s="973"/>
      <c r="E466" s="1000"/>
      <c r="F466" s="1001"/>
    </row>
    <row r="467" spans="1:6" ht="15" customHeight="1">
      <c r="A467" s="998"/>
      <c r="B467" s="859"/>
      <c r="C467" s="999"/>
      <c r="D467" s="973"/>
      <c r="E467" s="1000"/>
      <c r="F467" s="1001"/>
    </row>
    <row r="468" spans="1:6" s="545" customFormat="1" ht="47.25" customHeight="1">
      <c r="A468" s="916" t="s">
        <v>544</v>
      </c>
      <c r="B468" s="791"/>
      <c r="C468" s="792"/>
      <c r="D468" s="797"/>
      <c r="E468" s="1209" t="s">
        <v>58</v>
      </c>
      <c r="F468" s="1209"/>
    </row>
    <row r="469" spans="1:6" s="545" customFormat="1" ht="6.75" customHeight="1">
      <c r="B469" s="793"/>
      <c r="C469" s="794"/>
      <c r="E469" s="795"/>
      <c r="F469" s="796"/>
    </row>
    <row r="470" spans="1:6" s="545" customFormat="1" ht="51.75" customHeight="1" thickBot="1">
      <c r="A470" s="1210" t="s">
        <v>1103</v>
      </c>
      <c r="B470" s="1210"/>
      <c r="C470" s="1210"/>
      <c r="D470" s="1210"/>
      <c r="E470" s="1210"/>
      <c r="F470" s="1210"/>
    </row>
    <row r="471" spans="1:6" s="545" customFormat="1" ht="41.25" customHeight="1">
      <c r="A471" s="1311" t="s">
        <v>1212</v>
      </c>
      <c r="B471" s="1313" t="s">
        <v>1213</v>
      </c>
      <c r="C471" s="1315" t="s">
        <v>1214</v>
      </c>
      <c r="D471" s="1313" t="s">
        <v>1215</v>
      </c>
      <c r="E471" s="1317" t="s">
        <v>1216</v>
      </c>
      <c r="F471" s="1318"/>
    </row>
    <row r="472" spans="1:6" s="545" customFormat="1" ht="44.25" customHeight="1" thickBot="1">
      <c r="A472" s="1347"/>
      <c r="B472" s="1345"/>
      <c r="C472" s="1346"/>
      <c r="D472" s="1345"/>
      <c r="E472" s="992" t="s">
        <v>1217</v>
      </c>
      <c r="F472" s="993" t="s">
        <v>91</v>
      </c>
    </row>
    <row r="473" spans="1:6" ht="18.95" customHeight="1">
      <c r="A473" s="1327">
        <v>20</v>
      </c>
      <c r="B473" s="1249" t="s">
        <v>350</v>
      </c>
      <c r="C473" s="1358">
        <v>966866</v>
      </c>
      <c r="D473" s="137" t="s">
        <v>255</v>
      </c>
      <c r="E473" s="1359">
        <v>136998</v>
      </c>
      <c r="F473" s="1294">
        <f>ROUNDUP(E473/$C$473*100,2)</f>
        <v>14.17</v>
      </c>
    </row>
    <row r="474" spans="1:6" ht="12.75">
      <c r="A474" s="1328"/>
      <c r="B474" s="1245"/>
      <c r="C474" s="1358"/>
      <c r="D474" s="138" t="s">
        <v>256</v>
      </c>
      <c r="E474" s="1360"/>
      <c r="F474" s="1295" t="e">
        <f t="shared" ref="F474:F494" si="164">D474/C474*100</f>
        <v>#VALUE!</v>
      </c>
    </row>
    <row r="475" spans="1:6" ht="18.95" customHeight="1">
      <c r="A475" s="1328"/>
      <c r="B475" s="1245"/>
      <c r="C475" s="1358"/>
      <c r="D475" s="127" t="s">
        <v>257</v>
      </c>
      <c r="E475" s="1360">
        <v>275317</v>
      </c>
      <c r="F475" s="1294">
        <f t="shared" ref="F475:F493" si="165">ROUNDUP(E475/$C$473*100,2)</f>
        <v>28.48</v>
      </c>
    </row>
    <row r="476" spans="1:6" ht="18.95" customHeight="1">
      <c r="A476" s="1328"/>
      <c r="B476" s="1245"/>
      <c r="C476" s="1358"/>
      <c r="D476" s="126" t="s">
        <v>258</v>
      </c>
      <c r="E476" s="1360"/>
      <c r="F476" s="1295" t="e">
        <f t="shared" si="164"/>
        <v>#VALUE!</v>
      </c>
    </row>
    <row r="477" spans="1:6" ht="18.95" customHeight="1">
      <c r="A477" s="1328"/>
      <c r="B477" s="1245"/>
      <c r="C477" s="1306"/>
      <c r="D477" s="127" t="s">
        <v>259</v>
      </c>
      <c r="E477" s="1296">
        <v>161764</v>
      </c>
      <c r="F477" s="1294">
        <f t="shared" si="165"/>
        <v>16.740000000000002</v>
      </c>
    </row>
    <row r="478" spans="1:6" ht="18.95" customHeight="1">
      <c r="A478" s="1328"/>
      <c r="B478" s="1245"/>
      <c r="C478" s="1306"/>
      <c r="D478" s="126" t="s">
        <v>260</v>
      </c>
      <c r="E478" s="1296"/>
      <c r="F478" s="1295" t="e">
        <f t="shared" si="164"/>
        <v>#VALUE!</v>
      </c>
    </row>
    <row r="479" spans="1:6" ht="18.95" customHeight="1">
      <c r="A479" s="1328"/>
      <c r="B479" s="1245"/>
      <c r="C479" s="1306"/>
      <c r="D479" s="127" t="s">
        <v>261</v>
      </c>
      <c r="E479" s="1296">
        <v>389</v>
      </c>
      <c r="F479" s="1294">
        <f t="shared" si="165"/>
        <v>0.05</v>
      </c>
    </row>
    <row r="480" spans="1:6" ht="12.75">
      <c r="A480" s="1328"/>
      <c r="B480" s="1245"/>
      <c r="C480" s="1306"/>
      <c r="D480" s="126" t="s">
        <v>879</v>
      </c>
      <c r="E480" s="1296"/>
      <c r="F480" s="1295" t="e">
        <f t="shared" si="164"/>
        <v>#VALUE!</v>
      </c>
    </row>
    <row r="481" spans="1:6" ht="18.95" customHeight="1">
      <c r="A481" s="1328"/>
      <c r="B481" s="1245"/>
      <c r="C481" s="1306"/>
      <c r="D481" s="127" t="s">
        <v>762</v>
      </c>
      <c r="E481" s="1296">
        <v>1</v>
      </c>
      <c r="F481" s="1294">
        <f t="shared" si="165"/>
        <v>0.01</v>
      </c>
    </row>
    <row r="482" spans="1:6" ht="12.75">
      <c r="A482" s="1328"/>
      <c r="B482" s="1245"/>
      <c r="C482" s="1306"/>
      <c r="D482" s="126" t="s">
        <v>763</v>
      </c>
      <c r="E482" s="1296"/>
      <c r="F482" s="1295" t="e">
        <f t="shared" si="164"/>
        <v>#VALUE!</v>
      </c>
    </row>
    <row r="483" spans="1:6" ht="18.95" customHeight="1">
      <c r="A483" s="1328"/>
      <c r="B483" s="1245"/>
      <c r="C483" s="1306"/>
      <c r="D483" s="127" t="s">
        <v>353</v>
      </c>
      <c r="E483" s="1296">
        <v>4</v>
      </c>
      <c r="F483" s="1294">
        <f t="shared" si="165"/>
        <v>0.01</v>
      </c>
    </row>
    <row r="484" spans="1:6" ht="18.95" customHeight="1">
      <c r="A484" s="1328"/>
      <c r="B484" s="1245"/>
      <c r="C484" s="1306"/>
      <c r="D484" s="128" t="s">
        <v>321</v>
      </c>
      <c r="E484" s="1297"/>
      <c r="F484" s="1295" t="e">
        <f t="shared" si="164"/>
        <v>#VALUE!</v>
      </c>
    </row>
    <row r="485" spans="1:6" ht="18.95" customHeight="1">
      <c r="A485" s="1328"/>
      <c r="B485" s="1245"/>
      <c r="C485" s="1306"/>
      <c r="D485" s="127" t="s">
        <v>880</v>
      </c>
      <c r="E485" s="1296">
        <v>62</v>
      </c>
      <c r="F485" s="1294">
        <f t="shared" si="165"/>
        <v>0.01</v>
      </c>
    </row>
    <row r="486" spans="1:6" ht="18.95" customHeight="1">
      <c r="A486" s="1328"/>
      <c r="B486" s="1245"/>
      <c r="C486" s="1306"/>
      <c r="D486" s="126" t="s">
        <v>881</v>
      </c>
      <c r="E486" s="1296"/>
      <c r="F486" s="1295" t="e">
        <f t="shared" si="164"/>
        <v>#VALUE!</v>
      </c>
    </row>
    <row r="487" spans="1:6" ht="18.95" customHeight="1">
      <c r="A487" s="1328"/>
      <c r="B487" s="1245"/>
      <c r="C487" s="1306"/>
      <c r="D487" s="125" t="s">
        <v>403</v>
      </c>
      <c r="E487" s="1296">
        <v>554</v>
      </c>
      <c r="F487" s="1294">
        <f t="shared" si="165"/>
        <v>6.0000000000000005E-2</v>
      </c>
    </row>
    <row r="488" spans="1:6" ht="18.95" customHeight="1">
      <c r="A488" s="1328"/>
      <c r="B488" s="1245"/>
      <c r="C488" s="1306"/>
      <c r="D488" s="128" t="s">
        <v>404</v>
      </c>
      <c r="E488" s="1296"/>
      <c r="F488" s="1295" t="e">
        <f t="shared" si="164"/>
        <v>#VALUE!</v>
      </c>
    </row>
    <row r="489" spans="1:6" ht="18.95" customHeight="1">
      <c r="A489" s="1328"/>
      <c r="B489" s="1245"/>
      <c r="C489" s="1306"/>
      <c r="D489" s="127" t="s">
        <v>405</v>
      </c>
      <c r="E489" s="1296">
        <v>6</v>
      </c>
      <c r="F489" s="1294">
        <f t="shared" si="165"/>
        <v>0.01</v>
      </c>
    </row>
    <row r="490" spans="1:6" s="706" customFormat="1" ht="18.95" customHeight="1">
      <c r="A490" s="1328"/>
      <c r="B490" s="1245"/>
      <c r="C490" s="1306"/>
      <c r="D490" s="128" t="s">
        <v>406</v>
      </c>
      <c r="E490" s="1297"/>
      <c r="F490" s="1295" t="e">
        <f t="shared" si="164"/>
        <v>#VALUE!</v>
      </c>
    </row>
    <row r="491" spans="1:6" s="700" customFormat="1" ht="12.75">
      <c r="A491" s="1328"/>
      <c r="B491" s="1245"/>
      <c r="C491" s="1306"/>
      <c r="D491" s="127" t="s">
        <v>436</v>
      </c>
      <c r="E491" s="1296">
        <v>25</v>
      </c>
      <c r="F491" s="1294">
        <f t="shared" si="165"/>
        <v>0.01</v>
      </c>
    </row>
    <row r="492" spans="1:6" ht="12.75">
      <c r="A492" s="1328"/>
      <c r="B492" s="1245"/>
      <c r="C492" s="1306"/>
      <c r="D492" s="128" t="s">
        <v>437</v>
      </c>
      <c r="E492" s="1297"/>
      <c r="F492" s="1295" t="e">
        <f t="shared" si="164"/>
        <v>#VALUE!</v>
      </c>
    </row>
    <row r="493" spans="1:6" s="700" customFormat="1" ht="18.95" customHeight="1">
      <c r="A493" s="1328"/>
      <c r="B493" s="1245"/>
      <c r="C493" s="1306"/>
      <c r="D493" s="127" t="s">
        <v>882</v>
      </c>
      <c r="E493" s="1296">
        <v>33</v>
      </c>
      <c r="F493" s="1294">
        <f t="shared" si="165"/>
        <v>0.01</v>
      </c>
    </row>
    <row r="494" spans="1:6" ht="18.95" customHeight="1">
      <c r="A494" s="1328"/>
      <c r="B494" s="1245"/>
      <c r="C494" s="1306"/>
      <c r="D494" s="126" t="s">
        <v>465</v>
      </c>
      <c r="E494" s="1297"/>
      <c r="F494" s="1295" t="e">
        <f t="shared" si="164"/>
        <v>#VALUE!</v>
      </c>
    </row>
    <row r="495" spans="1:6" ht="18.95" customHeight="1">
      <c r="A495" s="1328"/>
      <c r="B495" s="1245"/>
      <c r="C495" s="1306"/>
      <c r="D495" s="125" t="s">
        <v>507</v>
      </c>
      <c r="E495" s="1296">
        <v>22</v>
      </c>
      <c r="F495" s="1294">
        <f t="shared" ref="F495:F499" si="166">ROUNDUP(E495/$C$473*100,2)</f>
        <v>0.01</v>
      </c>
    </row>
    <row r="496" spans="1:6" ht="12.75">
      <c r="A496" s="1328"/>
      <c r="B496" s="1245"/>
      <c r="C496" s="1306"/>
      <c r="D496" s="126" t="s">
        <v>508</v>
      </c>
      <c r="E496" s="1297"/>
      <c r="F496" s="1295" t="e">
        <f t="shared" ref="F496:F502" si="167">D496/C496*100</f>
        <v>#VALUE!</v>
      </c>
    </row>
    <row r="497" spans="1:6" ht="18.95" customHeight="1">
      <c r="A497" s="1328"/>
      <c r="B497" s="1245"/>
      <c r="C497" s="1306"/>
      <c r="D497" s="125" t="s">
        <v>509</v>
      </c>
      <c r="E497" s="1296">
        <v>63</v>
      </c>
      <c r="F497" s="1294">
        <f t="shared" si="166"/>
        <v>0.01</v>
      </c>
    </row>
    <row r="498" spans="1:6" ht="18.95" customHeight="1">
      <c r="A498" s="1328"/>
      <c r="B498" s="1245"/>
      <c r="C498" s="1306"/>
      <c r="D498" s="126" t="s">
        <v>510</v>
      </c>
      <c r="E498" s="1297"/>
      <c r="F498" s="1295" t="e">
        <f t="shared" si="167"/>
        <v>#VALUE!</v>
      </c>
    </row>
    <row r="499" spans="1:6" ht="18.95" customHeight="1">
      <c r="A499" s="1328"/>
      <c r="B499" s="1245"/>
      <c r="C499" s="1306"/>
      <c r="D499" s="127" t="s">
        <v>816</v>
      </c>
      <c r="E499" s="1296">
        <v>653</v>
      </c>
      <c r="F499" s="1294">
        <f t="shared" si="166"/>
        <v>6.9999999999999993E-2</v>
      </c>
    </row>
    <row r="500" spans="1:6" ht="18.95" customHeight="1">
      <c r="A500" s="1328"/>
      <c r="B500" s="1245"/>
      <c r="C500" s="1306"/>
      <c r="D500" s="126" t="s">
        <v>542</v>
      </c>
      <c r="E500" s="1296"/>
      <c r="F500" s="1295" t="e">
        <f t="shared" si="167"/>
        <v>#VALUE!</v>
      </c>
    </row>
    <row r="501" spans="1:6" ht="12.75">
      <c r="A501" s="1328"/>
      <c r="B501" s="1245"/>
      <c r="C501" s="1306"/>
      <c r="D501" s="127" t="s">
        <v>883</v>
      </c>
      <c r="E501" s="1296">
        <v>0</v>
      </c>
      <c r="F501" s="1294">
        <f t="shared" ref="F501" si="168">ROUNDUP(E501/$C$473*100,2)</f>
        <v>0</v>
      </c>
    </row>
    <row r="502" spans="1:6" ht="25.5">
      <c r="A502" s="1328"/>
      <c r="B502" s="1245"/>
      <c r="C502" s="1306"/>
      <c r="D502" s="126" t="s">
        <v>817</v>
      </c>
      <c r="E502" s="1296"/>
      <c r="F502" s="1295" t="e">
        <f t="shared" si="167"/>
        <v>#VALUE!</v>
      </c>
    </row>
    <row r="503" spans="1:6" ht="18.95" customHeight="1">
      <c r="A503" s="1328"/>
      <c r="B503" s="1245"/>
      <c r="C503" s="1306"/>
      <c r="D503" s="127" t="s">
        <v>818</v>
      </c>
      <c r="E503" s="1296">
        <v>1</v>
      </c>
      <c r="F503" s="1294">
        <f>ROUNDUP(E503/$C$473*100,2)</f>
        <v>0.01</v>
      </c>
    </row>
    <row r="504" spans="1:6" ht="18.95" customHeight="1">
      <c r="A504" s="1328"/>
      <c r="B504" s="1245"/>
      <c r="C504" s="1306"/>
      <c r="D504" s="126" t="s">
        <v>1007</v>
      </c>
      <c r="E504" s="1296"/>
      <c r="F504" s="1295" t="e">
        <f t="shared" ref="F504:F514" si="169">D504/C504*100</f>
        <v>#VALUE!</v>
      </c>
    </row>
    <row r="505" spans="1:6" ht="18.95" customHeight="1">
      <c r="A505" s="1328"/>
      <c r="B505" s="1245"/>
      <c r="C505" s="1306"/>
      <c r="D505" s="127" t="s">
        <v>819</v>
      </c>
      <c r="E505" s="1296">
        <v>27</v>
      </c>
      <c r="F505" s="1294">
        <f>ROUNDUP(E505/$C$473*100,2)</f>
        <v>0.01</v>
      </c>
    </row>
    <row r="506" spans="1:6" ht="18.95" customHeight="1">
      <c r="A506" s="1328"/>
      <c r="B506" s="1245"/>
      <c r="C506" s="1306"/>
      <c r="D506" s="126" t="s">
        <v>884</v>
      </c>
      <c r="E506" s="1296"/>
      <c r="F506" s="1295" t="e">
        <f t="shared" si="169"/>
        <v>#VALUE!</v>
      </c>
    </row>
    <row r="507" spans="1:6" ht="18.95" customHeight="1">
      <c r="A507" s="1328"/>
      <c r="B507" s="1245"/>
      <c r="C507" s="1306"/>
      <c r="D507" s="127" t="s">
        <v>927</v>
      </c>
      <c r="E507" s="1296">
        <v>0</v>
      </c>
      <c r="F507" s="1294">
        <f>ROUNDUP(E507/$C$473*100,2)</f>
        <v>0</v>
      </c>
    </row>
    <row r="508" spans="1:6" ht="12.75">
      <c r="A508" s="1328"/>
      <c r="B508" s="1245"/>
      <c r="C508" s="1306"/>
      <c r="D508" s="126" t="s">
        <v>928</v>
      </c>
      <c r="E508" s="1296"/>
      <c r="F508" s="1295" t="e">
        <f t="shared" si="169"/>
        <v>#VALUE!</v>
      </c>
    </row>
    <row r="509" spans="1:6" ht="18.95" customHeight="1">
      <c r="A509" s="1328"/>
      <c r="B509" s="1245"/>
      <c r="C509" s="1306"/>
      <c r="D509" s="127" t="s">
        <v>929</v>
      </c>
      <c r="E509" s="1296">
        <v>229</v>
      </c>
      <c r="F509" s="1294">
        <f>ROUNDUP(E509/$C$473*100,2)</f>
        <v>0.03</v>
      </c>
    </row>
    <row r="510" spans="1:6" ht="18.95" customHeight="1">
      <c r="A510" s="1328"/>
      <c r="B510" s="1245"/>
      <c r="C510" s="1306"/>
      <c r="D510" s="126" t="s">
        <v>930</v>
      </c>
      <c r="E510" s="1296"/>
      <c r="F510" s="1295" t="e">
        <f t="shared" si="169"/>
        <v>#VALUE!</v>
      </c>
    </row>
    <row r="511" spans="1:6" ht="18.95" customHeight="1">
      <c r="A511" s="1328"/>
      <c r="B511" s="1245"/>
      <c r="C511" s="1306"/>
      <c r="D511" s="127" t="s">
        <v>931</v>
      </c>
      <c r="E511" s="1296">
        <v>10</v>
      </c>
      <c r="F511" s="1294">
        <f t="shared" ref="F511" si="170">ROUNDUP(E511/$C$473*100,2)</f>
        <v>0.01</v>
      </c>
    </row>
    <row r="512" spans="1:6" ht="12.75">
      <c r="A512" s="1328"/>
      <c r="B512" s="1245"/>
      <c r="C512" s="1306"/>
      <c r="D512" s="128" t="s">
        <v>932</v>
      </c>
      <c r="E512" s="1296"/>
      <c r="F512" s="1295" t="e">
        <f t="shared" ref="F512" si="171">D512/C512*100</f>
        <v>#VALUE!</v>
      </c>
    </row>
    <row r="513" spans="1:6" ht="18.95" customHeight="1">
      <c r="A513" s="1328"/>
      <c r="B513" s="1245"/>
      <c r="C513" s="1306"/>
      <c r="D513" s="127" t="s">
        <v>1157</v>
      </c>
      <c r="E513" s="1296">
        <v>36</v>
      </c>
      <c r="F513" s="1294">
        <f>ROUNDUP(E513/$C$473*100,2)</f>
        <v>0.01</v>
      </c>
    </row>
    <row r="514" spans="1:6" ht="18.95" customHeight="1" thickBot="1">
      <c r="A514" s="1328"/>
      <c r="B514" s="1245"/>
      <c r="C514" s="1306"/>
      <c r="D514" s="128" t="s">
        <v>1158</v>
      </c>
      <c r="E514" s="1296"/>
      <c r="F514" s="1295" t="e">
        <f t="shared" si="169"/>
        <v>#VALUE!</v>
      </c>
    </row>
    <row r="515" spans="1:6" s="983" customFormat="1" ht="42" customHeight="1" thickBot="1">
      <c r="A515" s="987"/>
      <c r="B515" s="1003" t="s">
        <v>1225</v>
      </c>
      <c r="C515" s="1002">
        <f>SUM(C6:C514)</f>
        <v>16973613</v>
      </c>
      <c r="D515" s="1004"/>
      <c r="E515" s="1006">
        <f>SUM(E6:E514)</f>
        <v>2512332.1069999998</v>
      </c>
      <c r="F515" s="1005">
        <f>(E515/C515*100)</f>
        <v>14.801398541371244</v>
      </c>
    </row>
    <row r="516" spans="1:6" ht="15" customHeight="1"/>
    <row r="517" spans="1:6" ht="62.25" customHeight="1">
      <c r="A517" s="1278" t="s">
        <v>771</v>
      </c>
      <c r="B517" s="1278"/>
      <c r="C517" s="1278"/>
      <c r="D517" s="1278"/>
      <c r="E517" s="1278"/>
      <c r="F517" s="1278"/>
    </row>
    <row r="518" spans="1:6" ht="15" customHeight="1"/>
    <row r="519" spans="1:6" ht="15" customHeight="1"/>
    <row r="520" spans="1:6" ht="15" customHeight="1"/>
    <row r="521" spans="1:6" ht="15" customHeight="1"/>
    <row r="522" spans="1:6" ht="15" customHeight="1"/>
    <row r="523" spans="1:6" ht="15" customHeight="1"/>
    <row r="524" spans="1:6" ht="15" customHeight="1"/>
    <row r="525" spans="1:6" ht="15" customHeight="1"/>
    <row r="526" spans="1:6" ht="15" customHeight="1"/>
    <row r="527" spans="1:6" ht="15" customHeight="1"/>
    <row r="528" spans="1:6" ht="15" customHeight="1"/>
    <row r="529" ht="15" customHeight="1"/>
    <row r="530" ht="21" customHeight="1"/>
    <row r="531" ht="2.25" customHeight="1"/>
    <row r="532" ht="82.5" customHeight="1"/>
  </sheetData>
  <mergeCells count="588">
    <mergeCell ref="C391:C424"/>
    <mergeCell ref="E391:E392"/>
    <mergeCell ref="E438:E439"/>
    <mergeCell ref="F438:F439"/>
    <mergeCell ref="C430:C465"/>
    <mergeCell ref="E458:E459"/>
    <mergeCell ref="E288:E289"/>
    <mergeCell ref="F288:F289"/>
    <mergeCell ref="E290:E291"/>
    <mergeCell ref="F290:F291"/>
    <mergeCell ref="E452:E453"/>
    <mergeCell ref="F452:F453"/>
    <mergeCell ref="E454:E455"/>
    <mergeCell ref="F454:F455"/>
    <mergeCell ref="E444:E445"/>
    <mergeCell ref="E278:E279"/>
    <mergeCell ref="F278:F279"/>
    <mergeCell ref="E272:E273"/>
    <mergeCell ref="E228:E229"/>
    <mergeCell ref="E280:E281"/>
    <mergeCell ref="F280:F281"/>
    <mergeCell ref="E210:E211"/>
    <mergeCell ref="F210:F211"/>
    <mergeCell ref="E212:E213"/>
    <mergeCell ref="F212:F213"/>
    <mergeCell ref="E214:E215"/>
    <mergeCell ref="E216:E217"/>
    <mergeCell ref="E218:E219"/>
    <mergeCell ref="F214:F215"/>
    <mergeCell ref="F216:F217"/>
    <mergeCell ref="F218:F219"/>
    <mergeCell ref="E264:E265"/>
    <mergeCell ref="F264:F265"/>
    <mergeCell ref="E226:E227"/>
    <mergeCell ref="F226:F227"/>
    <mergeCell ref="F272:F273"/>
    <mergeCell ref="E274:E275"/>
    <mergeCell ref="F274:F275"/>
    <mergeCell ref="F276:F277"/>
    <mergeCell ref="E276:E277"/>
    <mergeCell ref="F483:F484"/>
    <mergeCell ref="F485:F486"/>
    <mergeCell ref="E423:E424"/>
    <mergeCell ref="F423:F424"/>
    <mergeCell ref="E448:E449"/>
    <mergeCell ref="F448:F449"/>
    <mergeCell ref="E456:E457"/>
    <mergeCell ref="F456:F457"/>
    <mergeCell ref="E464:E465"/>
    <mergeCell ref="F464:F465"/>
    <mergeCell ref="F477:F478"/>
    <mergeCell ref="E479:E480"/>
    <mergeCell ref="F479:F480"/>
    <mergeCell ref="E481:E482"/>
    <mergeCell ref="F446:F447"/>
    <mergeCell ref="E430:E431"/>
    <mergeCell ref="F430:F431"/>
    <mergeCell ref="E432:E433"/>
    <mergeCell ref="F432:F433"/>
    <mergeCell ref="E434:E435"/>
    <mergeCell ref="F434:F435"/>
    <mergeCell ref="E436:E437"/>
    <mergeCell ref="E450:E451"/>
    <mergeCell ref="F450:F451"/>
    <mergeCell ref="E491:E492"/>
    <mergeCell ref="E493:E494"/>
    <mergeCell ref="E495:E496"/>
    <mergeCell ref="E497:E498"/>
    <mergeCell ref="E499:E500"/>
    <mergeCell ref="F491:F492"/>
    <mergeCell ref="F493:F494"/>
    <mergeCell ref="F495:F496"/>
    <mergeCell ref="F497:F498"/>
    <mergeCell ref="F499:F500"/>
    <mergeCell ref="F481:F482"/>
    <mergeCell ref="F460:F461"/>
    <mergeCell ref="E462:E463"/>
    <mergeCell ref="F458:F459"/>
    <mergeCell ref="E460:E461"/>
    <mergeCell ref="E468:F468"/>
    <mergeCell ref="A470:F470"/>
    <mergeCell ref="A471:A472"/>
    <mergeCell ref="B471:B472"/>
    <mergeCell ref="C471:C472"/>
    <mergeCell ref="D471:D472"/>
    <mergeCell ref="E471:F471"/>
    <mergeCell ref="A517:F517"/>
    <mergeCell ref="E511:E512"/>
    <mergeCell ref="F511:F512"/>
    <mergeCell ref="E513:E514"/>
    <mergeCell ref="F513:F514"/>
    <mergeCell ref="E489:E490"/>
    <mergeCell ref="F489:F490"/>
    <mergeCell ref="E501:E502"/>
    <mergeCell ref="F501:F502"/>
    <mergeCell ref="E503:E504"/>
    <mergeCell ref="F503:F504"/>
    <mergeCell ref="A473:A514"/>
    <mergeCell ref="B473:B514"/>
    <mergeCell ref="C473:C514"/>
    <mergeCell ref="E473:E474"/>
    <mergeCell ref="F473:F474"/>
    <mergeCell ref="E475:E476"/>
    <mergeCell ref="E487:E488"/>
    <mergeCell ref="F487:F488"/>
    <mergeCell ref="F475:F476"/>
    <mergeCell ref="E477:E478"/>
    <mergeCell ref="E483:E484"/>
    <mergeCell ref="F505:F506"/>
    <mergeCell ref="E485:E486"/>
    <mergeCell ref="E440:E441"/>
    <mergeCell ref="F440:F441"/>
    <mergeCell ref="E442:E443"/>
    <mergeCell ref="F442:F443"/>
    <mergeCell ref="E411:E412"/>
    <mergeCell ref="F411:F412"/>
    <mergeCell ref="E419:E420"/>
    <mergeCell ref="F419:F420"/>
    <mergeCell ref="E425:F425"/>
    <mergeCell ref="A427:F427"/>
    <mergeCell ref="A428:A429"/>
    <mergeCell ref="B428:B429"/>
    <mergeCell ref="C428:C429"/>
    <mergeCell ref="D428:D429"/>
    <mergeCell ref="E428:F428"/>
    <mergeCell ref="E421:E422"/>
    <mergeCell ref="F421:F422"/>
    <mergeCell ref="A430:A455"/>
    <mergeCell ref="B430:B455"/>
    <mergeCell ref="F444:F445"/>
    <mergeCell ref="F436:F437"/>
    <mergeCell ref="A391:A424"/>
    <mergeCell ref="B391:B424"/>
    <mergeCell ref="E417:E418"/>
    <mergeCell ref="F417:F418"/>
    <mergeCell ref="E403:E404"/>
    <mergeCell ref="F403:F404"/>
    <mergeCell ref="E405:E406"/>
    <mergeCell ref="F405:F406"/>
    <mergeCell ref="E407:E408"/>
    <mergeCell ref="E393:E394"/>
    <mergeCell ref="F393:F394"/>
    <mergeCell ref="E395:E396"/>
    <mergeCell ref="F395:F396"/>
    <mergeCell ref="E397:E398"/>
    <mergeCell ref="E409:E410"/>
    <mergeCell ref="F409:F410"/>
    <mergeCell ref="E381:E382"/>
    <mergeCell ref="F379:F380"/>
    <mergeCell ref="F381:F382"/>
    <mergeCell ref="F391:F392"/>
    <mergeCell ref="E365:E366"/>
    <mergeCell ref="E387:E388"/>
    <mergeCell ref="F365:F366"/>
    <mergeCell ref="E367:E368"/>
    <mergeCell ref="F367:F368"/>
    <mergeCell ref="E369:E370"/>
    <mergeCell ref="F369:F370"/>
    <mergeCell ref="E375:E376"/>
    <mergeCell ref="F375:F376"/>
    <mergeCell ref="F373:F374"/>
    <mergeCell ref="E371:E372"/>
    <mergeCell ref="F371:F372"/>
    <mergeCell ref="E373:E374"/>
    <mergeCell ref="E379:E380"/>
    <mergeCell ref="E377:E378"/>
    <mergeCell ref="F377:F378"/>
    <mergeCell ref="E359:E360"/>
    <mergeCell ref="F359:F360"/>
    <mergeCell ref="E361:E362"/>
    <mergeCell ref="F361:F362"/>
    <mergeCell ref="E363:E364"/>
    <mergeCell ref="F343:F344"/>
    <mergeCell ref="E347:E348"/>
    <mergeCell ref="F347:F348"/>
    <mergeCell ref="E355:E356"/>
    <mergeCell ref="E357:E358"/>
    <mergeCell ref="F357:F358"/>
    <mergeCell ref="F355:F356"/>
    <mergeCell ref="E345:E346"/>
    <mergeCell ref="F345:F346"/>
    <mergeCell ref="A352:F352"/>
    <mergeCell ref="A353:A354"/>
    <mergeCell ref="B353:B354"/>
    <mergeCell ref="C353:C354"/>
    <mergeCell ref="D353:D354"/>
    <mergeCell ref="E353:F353"/>
    <mergeCell ref="A355:A390"/>
    <mergeCell ref="B355:B390"/>
    <mergeCell ref="C355:C390"/>
    <mergeCell ref="A337:A348"/>
    <mergeCell ref="A311:A336"/>
    <mergeCell ref="B311:B336"/>
    <mergeCell ref="C311:C336"/>
    <mergeCell ref="E311:E312"/>
    <mergeCell ref="F311:F312"/>
    <mergeCell ref="E313:E314"/>
    <mergeCell ref="F313:F314"/>
    <mergeCell ref="E315:E316"/>
    <mergeCell ref="F315:F316"/>
    <mergeCell ref="E323:E324"/>
    <mergeCell ref="F323:F324"/>
    <mergeCell ref="E319:E320"/>
    <mergeCell ref="F319:F320"/>
    <mergeCell ref="E321:E322"/>
    <mergeCell ref="F321:F322"/>
    <mergeCell ref="E317:E318"/>
    <mergeCell ref="E329:E330"/>
    <mergeCell ref="E327:E328"/>
    <mergeCell ref="F327:F328"/>
    <mergeCell ref="F335:F336"/>
    <mergeCell ref="E335:E336"/>
    <mergeCell ref="B337:B348"/>
    <mergeCell ref="C337:C348"/>
    <mergeCell ref="E337:E338"/>
    <mergeCell ref="F337:F338"/>
    <mergeCell ref="E339:E340"/>
    <mergeCell ref="F339:F340"/>
    <mergeCell ref="E341:E342"/>
    <mergeCell ref="F341:F342"/>
    <mergeCell ref="E350:F350"/>
    <mergeCell ref="F363:F364"/>
    <mergeCell ref="E343:E344"/>
    <mergeCell ref="E333:E334"/>
    <mergeCell ref="F333:F334"/>
    <mergeCell ref="A292:A305"/>
    <mergeCell ref="B292:B305"/>
    <mergeCell ref="E325:E326"/>
    <mergeCell ref="F325:F326"/>
    <mergeCell ref="F317:F318"/>
    <mergeCell ref="E304:E305"/>
    <mergeCell ref="F304:F305"/>
    <mergeCell ref="C292:C305"/>
    <mergeCell ref="E292:E293"/>
    <mergeCell ref="F292:F293"/>
    <mergeCell ref="E294:E295"/>
    <mergeCell ref="F294:F295"/>
    <mergeCell ref="E296:E297"/>
    <mergeCell ref="F296:F297"/>
    <mergeCell ref="E331:E332"/>
    <mergeCell ref="F329:F330"/>
    <mergeCell ref="F331:F332"/>
    <mergeCell ref="E302:E303"/>
    <mergeCell ref="F302:F303"/>
    <mergeCell ref="F298:F299"/>
    <mergeCell ref="E300:E301"/>
    <mergeCell ref="F300:F301"/>
    <mergeCell ref="E208:E209"/>
    <mergeCell ref="A245:F245"/>
    <mergeCell ref="A246:A247"/>
    <mergeCell ref="B246:B247"/>
    <mergeCell ref="C246:C247"/>
    <mergeCell ref="D246:D247"/>
    <mergeCell ref="E246:F246"/>
    <mergeCell ref="E286:E287"/>
    <mergeCell ref="F286:F287"/>
    <mergeCell ref="F284:F285"/>
    <mergeCell ref="F250:F251"/>
    <mergeCell ref="E252:E253"/>
    <mergeCell ref="F252:F253"/>
    <mergeCell ref="F256:F257"/>
    <mergeCell ref="E258:E259"/>
    <mergeCell ref="F258:F259"/>
    <mergeCell ref="E260:E261"/>
    <mergeCell ref="F260:F261"/>
    <mergeCell ref="E254:E255"/>
    <mergeCell ref="E282:E283"/>
    <mergeCell ref="F282:F283"/>
    <mergeCell ref="E243:F243"/>
    <mergeCell ref="A308:F308"/>
    <mergeCell ref="A309:A310"/>
    <mergeCell ref="B309:B310"/>
    <mergeCell ref="C309:C310"/>
    <mergeCell ref="D309:D310"/>
    <mergeCell ref="E309:F309"/>
    <mergeCell ref="E220:E221"/>
    <mergeCell ref="F220:F221"/>
    <mergeCell ref="E222:E223"/>
    <mergeCell ref="F222:F223"/>
    <mergeCell ref="C268:C291"/>
    <mergeCell ref="B268:B291"/>
    <mergeCell ref="A268:A291"/>
    <mergeCell ref="E224:E225"/>
    <mergeCell ref="E298:E299"/>
    <mergeCell ref="E270:E271"/>
    <mergeCell ref="F270:F271"/>
    <mergeCell ref="A248:A267"/>
    <mergeCell ref="B248:B267"/>
    <mergeCell ref="C248:C267"/>
    <mergeCell ref="E248:E249"/>
    <mergeCell ref="F248:F249"/>
    <mergeCell ref="E250:E251"/>
    <mergeCell ref="E284:E285"/>
    <mergeCell ref="E192:E193"/>
    <mergeCell ref="F192:F193"/>
    <mergeCell ref="E194:E195"/>
    <mergeCell ref="F194:F195"/>
    <mergeCell ref="A228:A241"/>
    <mergeCell ref="B228:B241"/>
    <mergeCell ref="C228:C241"/>
    <mergeCell ref="E230:E231"/>
    <mergeCell ref="F228:F229"/>
    <mergeCell ref="F230:F231"/>
    <mergeCell ref="E232:E233"/>
    <mergeCell ref="E240:E241"/>
    <mergeCell ref="F240:F241"/>
    <mergeCell ref="F232:F233"/>
    <mergeCell ref="E234:E235"/>
    <mergeCell ref="F234:F235"/>
    <mergeCell ref="E236:E237"/>
    <mergeCell ref="F236:F237"/>
    <mergeCell ref="E238:E239"/>
    <mergeCell ref="F238:F239"/>
    <mergeCell ref="E200:E201"/>
    <mergeCell ref="F200:F201"/>
    <mergeCell ref="E206:E207"/>
    <mergeCell ref="F206:F207"/>
    <mergeCell ref="F174:F175"/>
    <mergeCell ref="E176:E177"/>
    <mergeCell ref="F176:F177"/>
    <mergeCell ref="E166:E167"/>
    <mergeCell ref="F166:F167"/>
    <mergeCell ref="E168:E169"/>
    <mergeCell ref="F168:F169"/>
    <mergeCell ref="E170:E171"/>
    <mergeCell ref="F170:F171"/>
    <mergeCell ref="F178:F179"/>
    <mergeCell ref="E180:E181"/>
    <mergeCell ref="F180:F181"/>
    <mergeCell ref="E188:E189"/>
    <mergeCell ref="F188:F189"/>
    <mergeCell ref="A185:F185"/>
    <mergeCell ref="A186:A187"/>
    <mergeCell ref="B186:B187"/>
    <mergeCell ref="C186:C187"/>
    <mergeCell ref="D186:D187"/>
    <mergeCell ref="E186:F186"/>
    <mergeCell ref="C188:C227"/>
    <mergeCell ref="E202:E203"/>
    <mergeCell ref="F202:F203"/>
    <mergeCell ref="E204:E205"/>
    <mergeCell ref="E196:E197"/>
    <mergeCell ref="F196:F197"/>
    <mergeCell ref="E198:E199"/>
    <mergeCell ref="F198:F199"/>
    <mergeCell ref="F204:F205"/>
    <mergeCell ref="F224:F225"/>
    <mergeCell ref="F208:F209"/>
    <mergeCell ref="E190:E191"/>
    <mergeCell ref="F190:F191"/>
    <mergeCell ref="A150:A163"/>
    <mergeCell ref="B150:B163"/>
    <mergeCell ref="C150:C163"/>
    <mergeCell ref="E150:E151"/>
    <mergeCell ref="F150:F151"/>
    <mergeCell ref="E152:E153"/>
    <mergeCell ref="F152:F153"/>
    <mergeCell ref="E154:E155"/>
    <mergeCell ref="F154:F155"/>
    <mergeCell ref="E156:E157"/>
    <mergeCell ref="E160:E161"/>
    <mergeCell ref="F160:F161"/>
    <mergeCell ref="C122:C123"/>
    <mergeCell ref="D122:D123"/>
    <mergeCell ref="E122:F122"/>
    <mergeCell ref="A138:A149"/>
    <mergeCell ref="B138:B149"/>
    <mergeCell ref="C138:C149"/>
    <mergeCell ref="E138:E139"/>
    <mergeCell ref="F138:F139"/>
    <mergeCell ref="E140:E141"/>
    <mergeCell ref="F140:F141"/>
    <mergeCell ref="E142:E143"/>
    <mergeCell ref="F142:F143"/>
    <mergeCell ref="E144:E145"/>
    <mergeCell ref="E128:E129"/>
    <mergeCell ref="F128:F129"/>
    <mergeCell ref="E130:E131"/>
    <mergeCell ref="F130:F131"/>
    <mergeCell ref="E136:E137"/>
    <mergeCell ref="E134:E135"/>
    <mergeCell ref="F134:F135"/>
    <mergeCell ref="E146:E147"/>
    <mergeCell ref="F146:F147"/>
    <mergeCell ref="E116:E117"/>
    <mergeCell ref="F116:F117"/>
    <mergeCell ref="A124:A136"/>
    <mergeCell ref="B124:B137"/>
    <mergeCell ref="C124:C137"/>
    <mergeCell ref="E124:E125"/>
    <mergeCell ref="F124:F125"/>
    <mergeCell ref="E126:E127"/>
    <mergeCell ref="F126:F127"/>
    <mergeCell ref="A102:A117"/>
    <mergeCell ref="B102:B117"/>
    <mergeCell ref="E102:E103"/>
    <mergeCell ref="F102:F103"/>
    <mergeCell ref="E104:E105"/>
    <mergeCell ref="F104:F105"/>
    <mergeCell ref="E106:E107"/>
    <mergeCell ref="F106:F107"/>
    <mergeCell ref="E108:E109"/>
    <mergeCell ref="C102:C117"/>
    <mergeCell ref="E132:E133"/>
    <mergeCell ref="F132:F133"/>
    <mergeCell ref="A121:F121"/>
    <mergeCell ref="A122:A123"/>
    <mergeCell ref="B122:B123"/>
    <mergeCell ref="F72:F73"/>
    <mergeCell ref="E74:E75"/>
    <mergeCell ref="F74:F75"/>
    <mergeCell ref="E76:E77"/>
    <mergeCell ref="F76:F77"/>
    <mergeCell ref="E82:E83"/>
    <mergeCell ref="F82:F83"/>
    <mergeCell ref="E94:E95"/>
    <mergeCell ref="E96:E97"/>
    <mergeCell ref="F94:F95"/>
    <mergeCell ref="E92:E93"/>
    <mergeCell ref="F92:F93"/>
    <mergeCell ref="F96:F97"/>
    <mergeCell ref="F108:F109"/>
    <mergeCell ref="E110:E111"/>
    <mergeCell ref="F110:F111"/>
    <mergeCell ref="E112:E113"/>
    <mergeCell ref="F112:F113"/>
    <mergeCell ref="E114:E115"/>
    <mergeCell ref="F114:F115"/>
    <mergeCell ref="E90:E91"/>
    <mergeCell ref="E80:E81"/>
    <mergeCell ref="F80:F81"/>
    <mergeCell ref="E100:E101"/>
    <mergeCell ref="E98:E99"/>
    <mergeCell ref="F100:F101"/>
    <mergeCell ref="A64:A65"/>
    <mergeCell ref="B64:B65"/>
    <mergeCell ref="C64:C65"/>
    <mergeCell ref="D64:D65"/>
    <mergeCell ref="E64:F64"/>
    <mergeCell ref="F90:F91"/>
    <mergeCell ref="E84:E85"/>
    <mergeCell ref="F84:F85"/>
    <mergeCell ref="E86:E87"/>
    <mergeCell ref="F86:F87"/>
    <mergeCell ref="E88:E89"/>
    <mergeCell ref="F88:F89"/>
    <mergeCell ref="A66:A101"/>
    <mergeCell ref="B66:B101"/>
    <mergeCell ref="C66:C101"/>
    <mergeCell ref="E66:E67"/>
    <mergeCell ref="F66:F67"/>
    <mergeCell ref="E68:E69"/>
    <mergeCell ref="F68:F69"/>
    <mergeCell ref="E70:E71"/>
    <mergeCell ref="E78:E79"/>
    <mergeCell ref="F78:F79"/>
    <mergeCell ref="F70:F71"/>
    <mergeCell ref="E72:E73"/>
    <mergeCell ref="A50:A59"/>
    <mergeCell ref="B50:B59"/>
    <mergeCell ref="C50:C59"/>
    <mergeCell ref="F50:F51"/>
    <mergeCell ref="E52:E53"/>
    <mergeCell ref="F52:F53"/>
    <mergeCell ref="E54:E55"/>
    <mergeCell ref="A63:F63"/>
    <mergeCell ref="F42:F43"/>
    <mergeCell ref="E44:E45"/>
    <mergeCell ref="F44:F45"/>
    <mergeCell ref="E46:E47"/>
    <mergeCell ref="F46:F47"/>
    <mergeCell ref="E48:E49"/>
    <mergeCell ref="F48:F49"/>
    <mergeCell ref="A36:A49"/>
    <mergeCell ref="B36:B49"/>
    <mergeCell ref="C36:C49"/>
    <mergeCell ref="E36:E37"/>
    <mergeCell ref="F36:F37"/>
    <mergeCell ref="E38:E39"/>
    <mergeCell ref="F38:F39"/>
    <mergeCell ref="E40:E41"/>
    <mergeCell ref="F40:F41"/>
    <mergeCell ref="E42:E43"/>
    <mergeCell ref="E50:E51"/>
    <mergeCell ref="F54:F55"/>
    <mergeCell ref="E56:E57"/>
    <mergeCell ref="F56:F57"/>
    <mergeCell ref="E58:E59"/>
    <mergeCell ref="F58:F59"/>
    <mergeCell ref="E30:E31"/>
    <mergeCell ref="F30:F31"/>
    <mergeCell ref="E34:E35"/>
    <mergeCell ref="F34:F35"/>
    <mergeCell ref="A22:A35"/>
    <mergeCell ref="B22:B35"/>
    <mergeCell ref="C22:C35"/>
    <mergeCell ref="F22:F23"/>
    <mergeCell ref="E24:E25"/>
    <mergeCell ref="F24:F25"/>
    <mergeCell ref="E26:E27"/>
    <mergeCell ref="F26:F27"/>
    <mergeCell ref="E28:E29"/>
    <mergeCell ref="E32:E33"/>
    <mergeCell ref="F32:F33"/>
    <mergeCell ref="E6:E7"/>
    <mergeCell ref="F6:F7"/>
    <mergeCell ref="E8:E9"/>
    <mergeCell ref="F8:F9"/>
    <mergeCell ref="E10:E11"/>
    <mergeCell ref="F10:F11"/>
    <mergeCell ref="E12:E13"/>
    <mergeCell ref="F28:F29"/>
    <mergeCell ref="E20:E21"/>
    <mergeCell ref="F20:F21"/>
    <mergeCell ref="E18:E19"/>
    <mergeCell ref="F18:F19"/>
    <mergeCell ref="E1:F1"/>
    <mergeCell ref="E61:F61"/>
    <mergeCell ref="E119:F119"/>
    <mergeCell ref="C164:C181"/>
    <mergeCell ref="B164:B181"/>
    <mergeCell ref="A164:A181"/>
    <mergeCell ref="B188:B227"/>
    <mergeCell ref="A188:A227"/>
    <mergeCell ref="E183:F183"/>
    <mergeCell ref="A3:F3"/>
    <mergeCell ref="A4:A5"/>
    <mergeCell ref="B4:B5"/>
    <mergeCell ref="C4:C5"/>
    <mergeCell ref="D4:D5"/>
    <mergeCell ref="E4:F4"/>
    <mergeCell ref="F12:F13"/>
    <mergeCell ref="E14:E15"/>
    <mergeCell ref="F14:F15"/>
    <mergeCell ref="E16:E17"/>
    <mergeCell ref="F16:F17"/>
    <mergeCell ref="E22:E23"/>
    <mergeCell ref="A6:A21"/>
    <mergeCell ref="B6:B21"/>
    <mergeCell ref="C6:C21"/>
    <mergeCell ref="E306:F306"/>
    <mergeCell ref="F254:F255"/>
    <mergeCell ref="E256:E257"/>
    <mergeCell ref="F136:F137"/>
    <mergeCell ref="F144:F145"/>
    <mergeCell ref="E148:E149"/>
    <mergeCell ref="F148:F149"/>
    <mergeCell ref="F156:F157"/>
    <mergeCell ref="E158:E159"/>
    <mergeCell ref="F158:F159"/>
    <mergeCell ref="E162:E163"/>
    <mergeCell ref="F162:F163"/>
    <mergeCell ref="E164:E165"/>
    <mergeCell ref="F164:F165"/>
    <mergeCell ref="E262:E263"/>
    <mergeCell ref="F262:F263"/>
    <mergeCell ref="E266:E267"/>
    <mergeCell ref="F266:F267"/>
    <mergeCell ref="E268:E269"/>
    <mergeCell ref="F268:F269"/>
    <mergeCell ref="E172:E173"/>
    <mergeCell ref="F172:F173"/>
    <mergeCell ref="E174:E175"/>
    <mergeCell ref="E178:E179"/>
    <mergeCell ref="F507:F508"/>
    <mergeCell ref="F509:F510"/>
    <mergeCell ref="E505:E506"/>
    <mergeCell ref="E507:E508"/>
    <mergeCell ref="E509:E510"/>
    <mergeCell ref="F462:F463"/>
    <mergeCell ref="F383:F384"/>
    <mergeCell ref="F385:F386"/>
    <mergeCell ref="F407:F408"/>
    <mergeCell ref="E401:E402"/>
    <mergeCell ref="F401:F402"/>
    <mergeCell ref="E413:E414"/>
    <mergeCell ref="E415:E416"/>
    <mergeCell ref="F413:F414"/>
    <mergeCell ref="F415:F416"/>
    <mergeCell ref="E389:E390"/>
    <mergeCell ref="F389:F390"/>
    <mergeCell ref="F397:F398"/>
    <mergeCell ref="E399:E400"/>
    <mergeCell ref="F399:F400"/>
    <mergeCell ref="E446:E447"/>
    <mergeCell ref="E383:E384"/>
    <mergeCell ref="E385:E386"/>
    <mergeCell ref="F387:F388"/>
  </mergeCells>
  <pageMargins left="0.82677165354330717" right="3.937007874015748E-2" top="0.74803149606299213" bottom="0.74803149606299213" header="0.31496062992125984" footer="0.31496062992125984"/>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view="pageBreakPreview" zoomScale="80" zoomScaleNormal="70" zoomScaleSheetLayoutView="80" zoomScalePageLayoutView="39" workbookViewId="0">
      <selection activeCell="G9" sqref="G9"/>
    </sheetView>
  </sheetViews>
  <sheetFormatPr defaultColWidth="9.140625" defaultRowHeight="12.75"/>
  <cols>
    <col min="1" max="1" width="50.140625" style="2" customWidth="1"/>
    <col min="2" max="2" width="4.140625" style="1" customWidth="1"/>
    <col min="3" max="3" width="54.85546875" style="90" customWidth="1"/>
    <col min="4" max="16384" width="9.140625" style="1"/>
  </cols>
  <sheetData>
    <row r="1" spans="1:3" ht="36.75" customHeight="1">
      <c r="A1" s="409" t="s">
        <v>580</v>
      </c>
      <c r="B1" s="407"/>
      <c r="C1" s="404" t="s">
        <v>581</v>
      </c>
    </row>
    <row r="2" spans="1:3" ht="27" customHeight="1"/>
    <row r="3" spans="1:3" s="4" customFormat="1" ht="33.75" customHeight="1">
      <c r="A3" s="339" t="s">
        <v>636</v>
      </c>
      <c r="B3" s="340"/>
      <c r="C3" s="341" t="s">
        <v>637</v>
      </c>
    </row>
    <row r="4" spans="1:3" s="4" customFormat="1" ht="36.75" customHeight="1">
      <c r="A4" s="342" t="s">
        <v>638</v>
      </c>
      <c r="B4" s="343"/>
      <c r="C4" s="344" t="s">
        <v>639</v>
      </c>
    </row>
    <row r="5" spans="1:3" ht="27" customHeight="1">
      <c r="A5" s="345" t="s">
        <v>640</v>
      </c>
      <c r="B5" s="346"/>
      <c r="C5" s="341" t="s">
        <v>641</v>
      </c>
    </row>
    <row r="6" spans="1:3" ht="54" customHeight="1">
      <c r="A6" s="306" t="s">
        <v>582</v>
      </c>
      <c r="B6" s="346"/>
      <c r="C6" s="311" t="s">
        <v>589</v>
      </c>
    </row>
    <row r="7" spans="1:3" ht="37.5" customHeight="1">
      <c r="A7" s="307" t="s">
        <v>586</v>
      </c>
      <c r="B7" s="346"/>
      <c r="C7" s="312" t="s">
        <v>590</v>
      </c>
    </row>
    <row r="8" spans="1:3" ht="37.5" customHeight="1">
      <c r="A8" s="308" t="s">
        <v>585</v>
      </c>
      <c r="B8" s="346"/>
      <c r="C8" s="313" t="s">
        <v>591</v>
      </c>
    </row>
    <row r="9" spans="1:3" ht="42" customHeight="1">
      <c r="A9" s="307" t="s">
        <v>572</v>
      </c>
      <c r="B9" s="346"/>
      <c r="C9" s="347" t="s">
        <v>642</v>
      </c>
    </row>
    <row r="10" spans="1:3" ht="47.25" customHeight="1">
      <c r="A10" s="307" t="s">
        <v>573</v>
      </c>
      <c r="B10" s="346"/>
      <c r="C10" s="312" t="s">
        <v>592</v>
      </c>
    </row>
    <row r="11" spans="1:3" ht="42" customHeight="1">
      <c r="A11" s="308" t="s">
        <v>583</v>
      </c>
      <c r="B11" s="346"/>
      <c r="C11" s="314" t="s">
        <v>643</v>
      </c>
    </row>
    <row r="12" spans="1:3" ht="50.25" customHeight="1">
      <c r="A12" s="307" t="s">
        <v>587</v>
      </c>
      <c r="B12" s="346"/>
      <c r="C12" s="312" t="s">
        <v>593</v>
      </c>
    </row>
    <row r="13" spans="1:3" ht="28.5" customHeight="1">
      <c r="A13" s="309" t="s">
        <v>574</v>
      </c>
      <c r="B13" s="346"/>
      <c r="C13" s="315" t="s">
        <v>594</v>
      </c>
    </row>
    <row r="14" spans="1:3" ht="61.5" customHeight="1">
      <c r="A14" s="307" t="s">
        <v>575</v>
      </c>
      <c r="B14" s="348"/>
      <c r="C14" s="312" t="s">
        <v>595</v>
      </c>
    </row>
    <row r="15" spans="1:3" ht="27.75" customHeight="1">
      <c r="A15" s="310" t="s">
        <v>588</v>
      </c>
      <c r="B15" s="349"/>
      <c r="C15" s="316" t="s">
        <v>596</v>
      </c>
    </row>
    <row r="16" spans="1:3" ht="60.75" customHeight="1">
      <c r="A16" s="307" t="s">
        <v>576</v>
      </c>
      <c r="B16" s="346"/>
      <c r="C16" s="312" t="s">
        <v>597</v>
      </c>
    </row>
    <row r="17" spans="1:3" ht="26.25" customHeight="1">
      <c r="A17" s="307" t="s">
        <v>584</v>
      </c>
      <c r="B17" s="346"/>
      <c r="C17" s="312" t="s">
        <v>598</v>
      </c>
    </row>
    <row r="18" spans="1:3" ht="45" customHeight="1">
      <c r="A18" s="307" t="s">
        <v>577</v>
      </c>
      <c r="B18" s="346"/>
      <c r="C18" s="312" t="s">
        <v>599</v>
      </c>
    </row>
    <row r="19" spans="1:3" ht="24" customHeight="1">
      <c r="A19" s="307" t="s">
        <v>578</v>
      </c>
      <c r="B19" s="346"/>
      <c r="C19" s="312" t="s">
        <v>600</v>
      </c>
    </row>
    <row r="20" spans="1:3" ht="30.75" customHeight="1">
      <c r="A20" s="309" t="s">
        <v>579</v>
      </c>
      <c r="B20" s="346"/>
      <c r="C20" s="317" t="s">
        <v>601</v>
      </c>
    </row>
    <row r="21" spans="1:3" ht="135.75" customHeight="1">
      <c r="A21" s="307" t="s">
        <v>679</v>
      </c>
      <c r="B21" s="346"/>
      <c r="C21" s="312" t="s">
        <v>680</v>
      </c>
    </row>
    <row r="22" spans="1:3" ht="155.25" customHeight="1">
      <c r="A22" s="5"/>
      <c r="C22" s="68"/>
    </row>
    <row r="23" spans="1:3" ht="30" customHeight="1">
      <c r="A23" s="7"/>
      <c r="B23" s="8"/>
      <c r="C23" s="9"/>
    </row>
    <row r="24" spans="1:3" ht="210.75" customHeight="1">
      <c r="A24" s="5"/>
      <c r="B24" s="2"/>
      <c r="C24" s="68"/>
    </row>
    <row r="25" spans="1:3" ht="38.25" customHeight="1">
      <c r="A25" s="5"/>
      <c r="C25" s="305"/>
    </row>
    <row r="26" spans="1:3" ht="38.25" customHeight="1">
      <c r="A26" s="5"/>
      <c r="B26" s="2"/>
      <c r="C26" s="68"/>
    </row>
    <row r="27" spans="1:3" ht="45.75" customHeight="1">
      <c r="A27" s="11"/>
      <c r="B27" s="12"/>
      <c r="C27" s="92"/>
    </row>
    <row r="28" spans="1:3" ht="270.75" customHeight="1">
      <c r="A28" s="91"/>
      <c r="B28" s="2"/>
      <c r="C28" s="92"/>
    </row>
    <row r="29" spans="1:3" ht="24" customHeight="1">
      <c r="A29" s="7"/>
      <c r="B29" s="8"/>
      <c r="C29" s="9"/>
    </row>
    <row r="30" spans="1:3" ht="159.75" customHeight="1">
      <c r="A30" s="11"/>
      <c r="B30" s="12"/>
      <c r="C30" s="92"/>
    </row>
    <row r="31" spans="1:3" ht="219.75" customHeight="1">
      <c r="A31" s="5"/>
      <c r="B31" s="6"/>
      <c r="C31" s="92"/>
    </row>
    <row r="32" spans="1:3" ht="170.25" customHeight="1">
      <c r="A32" s="5"/>
      <c r="B32" s="12"/>
      <c r="C32" s="92"/>
    </row>
    <row r="33" spans="1:3" ht="47.25" customHeight="1">
      <c r="A33" s="11"/>
      <c r="B33" s="12"/>
      <c r="C33" s="92"/>
    </row>
    <row r="34" spans="1:3" ht="88.5" customHeight="1">
      <c r="A34" s="11"/>
      <c r="B34" s="12"/>
      <c r="C34" s="92"/>
    </row>
    <row r="35" spans="1:3" ht="75.75" customHeight="1">
      <c r="A35" s="11"/>
      <c r="C35" s="92"/>
    </row>
    <row r="36" spans="1:3" ht="3.75" customHeight="1">
      <c r="A36" s="10"/>
    </row>
    <row r="38" spans="1:3" ht="45.75" customHeight="1"/>
  </sheetData>
  <pageMargins left="0.70866141732283472" right="0.70866141732283472" top="0.74803149606299213" bottom="0.74803149606299213" header="0.31496062992125984" footer="0.31496062992125984"/>
  <pageSetup paperSize="9" scale="6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view="pageBreakPreview" zoomScaleNormal="80" zoomScaleSheetLayoutView="100" workbookViewId="0">
      <selection activeCell="J39" sqref="J39"/>
    </sheetView>
  </sheetViews>
  <sheetFormatPr defaultColWidth="9.140625" defaultRowHeight="12.75"/>
  <cols>
    <col min="1" max="1" width="9.85546875" style="88" customWidth="1"/>
    <col min="2" max="2" width="66.42578125" style="89" customWidth="1"/>
    <col min="3" max="3" width="12.5703125" style="87" customWidth="1"/>
    <col min="4" max="4" width="15.140625" style="87" customWidth="1"/>
    <col min="5" max="5" width="16.5703125" style="88" customWidth="1"/>
    <col min="6" max="16384" width="9.140625" style="87"/>
  </cols>
  <sheetData>
    <row r="1" spans="1:5" s="546" customFormat="1" ht="37.5" customHeight="1">
      <c r="A1" s="1175" t="s">
        <v>544</v>
      </c>
      <c r="B1" s="1175"/>
      <c r="C1" s="1209" t="s">
        <v>58</v>
      </c>
      <c r="D1" s="1209"/>
      <c r="E1" s="1209"/>
    </row>
    <row r="2" spans="1:5" s="546" customFormat="1" ht="9.75" customHeight="1">
      <c r="A2" s="547"/>
      <c r="B2" s="548"/>
      <c r="E2" s="547"/>
    </row>
    <row r="3" spans="1:5" s="546" customFormat="1" ht="33.75" customHeight="1">
      <c r="A3" s="1361" t="s">
        <v>1124</v>
      </c>
      <c r="B3" s="1361"/>
      <c r="C3" s="1361"/>
      <c r="D3" s="1361"/>
      <c r="E3" s="1361"/>
    </row>
    <row r="4" spans="1:5" ht="7.5" customHeight="1" thickBot="1">
      <c r="A4" s="278"/>
      <c r="B4" s="278"/>
      <c r="C4" s="278"/>
      <c r="D4" s="278"/>
      <c r="E4" s="387"/>
    </row>
    <row r="5" spans="1:5" ht="73.5" thickBot="1">
      <c r="A5" s="443" t="s">
        <v>264</v>
      </c>
      <c r="B5" s="444" t="s">
        <v>150</v>
      </c>
      <c r="C5" s="444" t="s">
        <v>145</v>
      </c>
      <c r="D5" s="444" t="s">
        <v>262</v>
      </c>
      <c r="E5" s="445" t="s">
        <v>263</v>
      </c>
    </row>
    <row r="6" spans="1:5" ht="39.950000000000003" customHeight="1">
      <c r="A6" s="676">
        <v>1</v>
      </c>
      <c r="B6" s="210" t="s">
        <v>670</v>
      </c>
      <c r="C6" s="640">
        <v>186431</v>
      </c>
      <c r="D6" s="884">
        <v>40603</v>
      </c>
      <c r="E6" s="388">
        <f>D6/C6*100</f>
        <v>21.779103260723804</v>
      </c>
    </row>
    <row r="7" spans="1:5" ht="39.950000000000003" customHeight="1">
      <c r="A7" s="677">
        <v>2</v>
      </c>
      <c r="B7" s="211" t="s">
        <v>671</v>
      </c>
      <c r="C7" s="642">
        <v>723331</v>
      </c>
      <c r="D7" s="885">
        <v>96235</v>
      </c>
      <c r="E7" s="389">
        <f t="shared" ref="E7:E25" si="0">D7/C7*100</f>
        <v>13.304420797670776</v>
      </c>
    </row>
    <row r="8" spans="1:5" ht="39.950000000000003" customHeight="1">
      <c r="A8" s="677">
        <v>3</v>
      </c>
      <c r="B8" s="211" t="s">
        <v>672</v>
      </c>
      <c r="C8" s="521">
        <v>216831</v>
      </c>
      <c r="D8" s="886">
        <v>45581</v>
      </c>
      <c r="E8" s="389">
        <f t="shared" si="0"/>
        <v>21.021440661160074</v>
      </c>
    </row>
    <row r="9" spans="1:5" ht="39.950000000000003" customHeight="1">
      <c r="A9" s="677">
        <v>4</v>
      </c>
      <c r="B9" s="211" t="s">
        <v>741</v>
      </c>
      <c r="C9" s="642">
        <v>615814</v>
      </c>
      <c r="D9" s="885">
        <v>66924</v>
      </c>
      <c r="E9" s="389">
        <f t="shared" si="0"/>
        <v>10.867567155017586</v>
      </c>
    </row>
    <row r="10" spans="1:5" ht="39.950000000000003" customHeight="1">
      <c r="A10" s="677">
        <v>5</v>
      </c>
      <c r="B10" s="211" t="s">
        <v>742</v>
      </c>
      <c r="C10" s="642">
        <v>1221416</v>
      </c>
      <c r="D10" s="885">
        <v>103707</v>
      </c>
      <c r="E10" s="389">
        <f t="shared" si="0"/>
        <v>8.4907189688034226</v>
      </c>
    </row>
    <row r="11" spans="1:5" ht="39.950000000000003" customHeight="1">
      <c r="A11" s="677">
        <v>6</v>
      </c>
      <c r="B11" s="211" t="s">
        <v>743</v>
      </c>
      <c r="C11" s="521">
        <v>287381</v>
      </c>
      <c r="D11" s="886">
        <v>24080</v>
      </c>
      <c r="E11" s="389">
        <f t="shared" si="0"/>
        <v>8.37912040113995</v>
      </c>
    </row>
    <row r="12" spans="1:5" ht="39.950000000000003" customHeight="1">
      <c r="A12" s="677">
        <v>7</v>
      </c>
      <c r="B12" s="211" t="s">
        <v>744</v>
      </c>
      <c r="C12" s="642">
        <v>203152</v>
      </c>
      <c r="D12" s="885">
        <v>29444</v>
      </c>
      <c r="E12" s="389">
        <f t="shared" si="0"/>
        <v>14.493581160904151</v>
      </c>
    </row>
    <row r="13" spans="1:5" ht="39.950000000000003" customHeight="1">
      <c r="A13" s="677">
        <v>8</v>
      </c>
      <c r="B13" s="211" t="s">
        <v>745</v>
      </c>
      <c r="C13" s="642">
        <v>97454</v>
      </c>
      <c r="D13" s="885">
        <v>12248</v>
      </c>
      <c r="E13" s="389">
        <f t="shared" si="0"/>
        <v>12.567980790937265</v>
      </c>
    </row>
    <row r="14" spans="1:5" ht="39.950000000000003" customHeight="1">
      <c r="A14" s="677">
        <v>9</v>
      </c>
      <c r="B14" s="211" t="s">
        <v>746</v>
      </c>
      <c r="C14" s="521">
        <v>333645</v>
      </c>
      <c r="D14" s="886">
        <v>106046</v>
      </c>
      <c r="E14" s="389">
        <f t="shared" si="0"/>
        <v>31.784081883438986</v>
      </c>
    </row>
    <row r="15" spans="1:5" ht="39.950000000000003" customHeight="1">
      <c r="A15" s="677">
        <v>10</v>
      </c>
      <c r="B15" s="211" t="s">
        <v>747</v>
      </c>
      <c r="C15" s="642">
        <v>4276941</v>
      </c>
      <c r="D15" s="885">
        <v>315743</v>
      </c>
      <c r="E15" s="389">
        <f t="shared" si="0"/>
        <v>7.3824492785848577</v>
      </c>
    </row>
    <row r="16" spans="1:5" ht="39.950000000000003" customHeight="1">
      <c r="A16" s="677">
        <v>11</v>
      </c>
      <c r="B16" s="211" t="s">
        <v>748</v>
      </c>
      <c r="C16" s="642">
        <v>204249</v>
      </c>
      <c r="D16" s="885">
        <v>40599</v>
      </c>
      <c r="E16" s="389">
        <f t="shared" si="0"/>
        <v>19.877208701144191</v>
      </c>
    </row>
    <row r="17" spans="1:5" ht="39.950000000000003" customHeight="1">
      <c r="A17" s="677">
        <v>12</v>
      </c>
      <c r="B17" s="211" t="s">
        <v>749</v>
      </c>
      <c r="C17" s="521">
        <v>1993451</v>
      </c>
      <c r="D17" s="886">
        <v>382888</v>
      </c>
      <c r="E17" s="389">
        <f t="shared" si="0"/>
        <v>19.20729428513668</v>
      </c>
    </row>
    <row r="18" spans="1:5" ht="39.950000000000003" customHeight="1">
      <c r="A18" s="677">
        <v>13</v>
      </c>
      <c r="B18" s="211" t="s">
        <v>750</v>
      </c>
      <c r="C18" s="642">
        <v>1779093</v>
      </c>
      <c r="D18" s="885">
        <v>56299</v>
      </c>
      <c r="E18" s="389">
        <f t="shared" si="0"/>
        <v>3.1644776298934341</v>
      </c>
    </row>
    <row r="19" spans="1:5" ht="39.950000000000003" customHeight="1">
      <c r="A19" s="677">
        <v>14</v>
      </c>
      <c r="B19" s="211" t="s">
        <v>751</v>
      </c>
      <c r="C19" s="642">
        <v>268640</v>
      </c>
      <c r="D19" s="885">
        <v>89448</v>
      </c>
      <c r="E19" s="389">
        <f t="shared" si="0"/>
        <v>33.296605122096487</v>
      </c>
    </row>
    <row r="20" spans="1:5" ht="39.950000000000003" customHeight="1">
      <c r="A20" s="677">
        <v>15</v>
      </c>
      <c r="B20" s="211" t="s">
        <v>752</v>
      </c>
      <c r="C20" s="521">
        <v>1002912</v>
      </c>
      <c r="D20" s="886">
        <v>105035</v>
      </c>
      <c r="E20" s="389">
        <f t="shared" si="0"/>
        <v>10.473002616381098</v>
      </c>
    </row>
    <row r="21" spans="1:5" ht="45" customHeight="1">
      <c r="A21" s="677">
        <v>16</v>
      </c>
      <c r="B21" s="211" t="s">
        <v>753</v>
      </c>
      <c r="C21" s="642">
        <v>256414</v>
      </c>
      <c r="D21" s="885">
        <v>20249</v>
      </c>
      <c r="E21" s="389">
        <f t="shared" si="0"/>
        <v>7.8969947038773229</v>
      </c>
    </row>
    <row r="22" spans="1:5" ht="39.950000000000003" customHeight="1">
      <c r="A22" s="677">
        <v>17</v>
      </c>
      <c r="B22" s="211" t="s">
        <v>754</v>
      </c>
      <c r="C22" s="642">
        <v>750259</v>
      </c>
      <c r="D22" s="885">
        <v>272265</v>
      </c>
      <c r="E22" s="389">
        <f t="shared" si="0"/>
        <v>36.289468037037878</v>
      </c>
    </row>
    <row r="23" spans="1:5" ht="39.950000000000003" customHeight="1">
      <c r="A23" s="677">
        <v>18</v>
      </c>
      <c r="B23" s="211" t="s">
        <v>755</v>
      </c>
      <c r="C23" s="521">
        <v>1351230</v>
      </c>
      <c r="D23" s="886">
        <v>53568</v>
      </c>
      <c r="E23" s="389">
        <f t="shared" si="0"/>
        <v>3.9643880020425835</v>
      </c>
    </row>
    <row r="24" spans="1:5" ht="39.950000000000003" customHeight="1">
      <c r="A24" s="677">
        <v>19</v>
      </c>
      <c r="B24" s="211" t="s">
        <v>756</v>
      </c>
      <c r="C24" s="642">
        <v>238103</v>
      </c>
      <c r="D24" s="885">
        <v>75176</v>
      </c>
      <c r="E24" s="389">
        <f t="shared" si="0"/>
        <v>31.572890723762402</v>
      </c>
    </row>
    <row r="25" spans="1:5" ht="39.950000000000003" customHeight="1" thickBot="1">
      <c r="A25" s="678">
        <v>20</v>
      </c>
      <c r="B25" s="212" t="s">
        <v>757</v>
      </c>
      <c r="C25" s="642">
        <v>966866</v>
      </c>
      <c r="D25" s="885">
        <v>576194</v>
      </c>
      <c r="E25" s="390">
        <f t="shared" si="0"/>
        <v>59.593987170921302</v>
      </c>
    </row>
    <row r="26" spans="1:5" ht="33.75" customHeight="1" thickBot="1">
      <c r="A26" s="1282" t="s">
        <v>3</v>
      </c>
      <c r="B26" s="1283"/>
      <c r="C26" s="447">
        <f>SUM(C6:C25)</f>
        <v>16973613</v>
      </c>
      <c r="D26" s="447">
        <f>SUM(D6:D25)</f>
        <v>2512332</v>
      </c>
      <c r="E26" s="448">
        <f>D26/C26*100</f>
        <v>14.801397910981004</v>
      </c>
    </row>
  </sheetData>
  <mergeCells count="4">
    <mergeCell ref="A3:E3"/>
    <mergeCell ref="A26:B26"/>
    <mergeCell ref="A1:B1"/>
    <mergeCell ref="C1:E1"/>
  </mergeCells>
  <pageMargins left="0.7" right="0.7" top="0.75" bottom="0.75" header="0.3" footer="0.3"/>
  <pageSetup paperSize="9" scale="73"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view="pageBreakPreview" topLeftCell="A85" zoomScale="80" zoomScaleNormal="110" zoomScaleSheetLayoutView="80" workbookViewId="0">
      <selection activeCell="O67" sqref="O67"/>
    </sheetView>
  </sheetViews>
  <sheetFormatPr defaultColWidth="9.140625" defaultRowHeight="12.75"/>
  <cols>
    <col min="1" max="1" width="16.85546875" style="121" customWidth="1"/>
    <col min="2" max="2" width="12.85546875" style="453" customWidth="1"/>
    <col min="3" max="3" width="11.7109375" style="453" customWidth="1"/>
    <col min="4" max="4" width="12.5703125" style="453" customWidth="1"/>
    <col min="5" max="5" width="12.28515625" style="453" customWidth="1"/>
    <col min="6" max="8" width="11.7109375" style="453" customWidth="1"/>
    <col min="9" max="9" width="11.7109375" style="465" customWidth="1"/>
    <col min="10" max="11" width="11.7109375" style="453" customWidth="1"/>
    <col min="12" max="12" width="12.28515625" style="453" customWidth="1"/>
    <col min="13" max="13" width="11.7109375" style="453" customWidth="1"/>
    <col min="14" max="16384" width="9.140625" style="232"/>
  </cols>
  <sheetData>
    <row r="1" spans="1:13" s="121" customFormat="1" ht="33.950000000000003" customHeight="1">
      <c r="A1" s="540" t="s">
        <v>544</v>
      </c>
      <c r="B1" s="541"/>
      <c r="C1" s="543"/>
      <c r="D1" s="543"/>
      <c r="E1" s="543"/>
      <c r="F1" s="543"/>
      <c r="G1" s="543"/>
      <c r="H1" s="543"/>
      <c r="I1" s="543"/>
      <c r="J1" s="1172" t="s">
        <v>58</v>
      </c>
      <c r="K1" s="1172"/>
      <c r="L1" s="1172"/>
      <c r="M1" s="1172"/>
    </row>
    <row r="2" spans="1:13" ht="18">
      <c r="A2" s="545"/>
      <c r="B2" s="803"/>
      <c r="C2" s="803"/>
      <c r="D2" s="803"/>
      <c r="E2" s="803"/>
      <c r="F2" s="803"/>
      <c r="G2" s="803"/>
      <c r="H2" s="803"/>
      <c r="I2" s="804"/>
      <c r="J2" s="803"/>
      <c r="K2" s="803"/>
      <c r="L2" s="803"/>
      <c r="M2" s="803"/>
    </row>
    <row r="3" spans="1:13" ht="35.25" customHeight="1">
      <c r="A3" s="1362" t="s">
        <v>1125</v>
      </c>
      <c r="B3" s="1362"/>
      <c r="C3" s="1362"/>
      <c r="D3" s="1362"/>
      <c r="E3" s="1362"/>
      <c r="F3" s="1362"/>
      <c r="G3" s="1362"/>
      <c r="H3" s="1362"/>
      <c r="I3" s="1362"/>
      <c r="J3" s="1362"/>
      <c r="K3" s="1362"/>
      <c r="L3" s="1362"/>
      <c r="M3" s="1362"/>
    </row>
    <row r="4" spans="1:13" ht="15" customHeight="1" thickBot="1"/>
    <row r="5" spans="1:13" ht="31.5" customHeight="1" thickBot="1">
      <c r="A5" s="1289" t="s">
        <v>158</v>
      </c>
      <c r="B5" s="1291" t="s">
        <v>543</v>
      </c>
      <c r="C5" s="1292"/>
      <c r="D5" s="1292"/>
      <c r="E5" s="1293"/>
      <c r="F5" s="1291" t="s">
        <v>388</v>
      </c>
      <c r="G5" s="1292"/>
      <c r="H5" s="1292"/>
      <c r="I5" s="1293"/>
      <c r="J5" s="1292" t="s">
        <v>389</v>
      </c>
      <c r="K5" s="1292"/>
      <c r="L5" s="1292"/>
      <c r="M5" s="1293"/>
    </row>
    <row r="6" spans="1:13" ht="45.75" customHeight="1" thickBot="1">
      <c r="A6" s="1363"/>
      <c r="B6" s="528" t="s">
        <v>323</v>
      </c>
      <c r="C6" s="529" t="s">
        <v>324</v>
      </c>
      <c r="D6" s="603" t="s">
        <v>354</v>
      </c>
      <c r="E6" s="530" t="s">
        <v>325</v>
      </c>
      <c r="F6" s="528" t="s">
        <v>323</v>
      </c>
      <c r="G6" s="529" t="s">
        <v>324</v>
      </c>
      <c r="H6" s="529" t="s">
        <v>354</v>
      </c>
      <c r="I6" s="530" t="s">
        <v>325</v>
      </c>
      <c r="J6" s="528" t="s">
        <v>323</v>
      </c>
      <c r="K6" s="529" t="s">
        <v>324</v>
      </c>
      <c r="L6" s="529" t="s">
        <v>354</v>
      </c>
      <c r="M6" s="530" t="s">
        <v>325</v>
      </c>
    </row>
    <row r="7" spans="1:13">
      <c r="A7" s="599" t="s">
        <v>27</v>
      </c>
      <c r="B7" s="643">
        <v>250846</v>
      </c>
      <c r="C7" s="644">
        <v>94636</v>
      </c>
      <c r="D7" s="645">
        <v>0</v>
      </c>
      <c r="E7" s="646">
        <f>B7+C7+D7</f>
        <v>345482</v>
      </c>
      <c r="F7" s="647">
        <v>34136</v>
      </c>
      <c r="G7" s="644">
        <v>8877</v>
      </c>
      <c r="H7" s="644">
        <v>0</v>
      </c>
      <c r="I7" s="646">
        <f>F7+G7+H7</f>
        <v>43013</v>
      </c>
      <c r="J7" s="600">
        <f>F7/B7*100</f>
        <v>13.608349345813767</v>
      </c>
      <c r="K7" s="601">
        <f>G7/C7*100</f>
        <v>9.3801513166236941</v>
      </c>
      <c r="L7" s="604">
        <v>0</v>
      </c>
      <c r="M7" s="602">
        <f>I7/E7*100</f>
        <v>12.450142120284124</v>
      </c>
    </row>
    <row r="8" spans="1:13">
      <c r="A8" s="263" t="s">
        <v>28</v>
      </c>
      <c r="B8" s="648">
        <v>63044</v>
      </c>
      <c r="C8" s="649">
        <v>15155</v>
      </c>
      <c r="D8" s="650">
        <v>0</v>
      </c>
      <c r="E8" s="651">
        <f t="shared" ref="E8:E39" si="0">B8+C8+D8</f>
        <v>78199</v>
      </c>
      <c r="F8" s="652">
        <v>8131</v>
      </c>
      <c r="G8" s="649">
        <v>1656</v>
      </c>
      <c r="H8" s="649">
        <v>0</v>
      </c>
      <c r="I8" s="651">
        <f>F8+G8+H8</f>
        <v>9787</v>
      </c>
      <c r="J8" s="221">
        <f t="shared" ref="J8:L40" si="1">F8/B8*100</f>
        <v>12.897341539242435</v>
      </c>
      <c r="K8" s="458">
        <f t="shared" si="1"/>
        <v>10.927086770042891</v>
      </c>
      <c r="L8" s="604">
        <v>0</v>
      </c>
      <c r="M8" s="459">
        <f t="shared" ref="M8:M40" si="2">I8/E8*100</f>
        <v>12.515505313367179</v>
      </c>
    </row>
    <row r="9" spans="1:13">
      <c r="A9" s="263" t="s">
        <v>29</v>
      </c>
      <c r="B9" s="648">
        <v>74701</v>
      </c>
      <c r="C9" s="649">
        <v>27548</v>
      </c>
      <c r="D9" s="650">
        <v>0</v>
      </c>
      <c r="E9" s="651">
        <f t="shared" si="0"/>
        <v>102249</v>
      </c>
      <c r="F9" s="652">
        <v>11063</v>
      </c>
      <c r="G9" s="649">
        <v>2537</v>
      </c>
      <c r="H9" s="649">
        <v>0</v>
      </c>
      <c r="I9" s="651">
        <f>F9+G9+H9</f>
        <v>13600</v>
      </c>
      <c r="J9" s="221">
        <f t="shared" si="1"/>
        <v>14.809708036037</v>
      </c>
      <c r="K9" s="458">
        <f t="shared" si="1"/>
        <v>9.2093799912879337</v>
      </c>
      <c r="L9" s="604">
        <v>0</v>
      </c>
      <c r="M9" s="459">
        <f t="shared" si="2"/>
        <v>13.300863578127903</v>
      </c>
    </row>
    <row r="10" spans="1:13">
      <c r="A10" s="263" t="s">
        <v>30</v>
      </c>
      <c r="B10" s="648">
        <v>19509</v>
      </c>
      <c r="C10" s="649">
        <v>4615</v>
      </c>
      <c r="D10" s="650">
        <v>0</v>
      </c>
      <c r="E10" s="651">
        <f t="shared" si="0"/>
        <v>24124</v>
      </c>
      <c r="F10" s="652">
        <v>5271</v>
      </c>
      <c r="G10" s="649">
        <v>754</v>
      </c>
      <c r="H10" s="649">
        <v>0</v>
      </c>
      <c r="I10" s="651">
        <f t="shared" ref="I10:I40" si="3">F10+G10+H10</f>
        <v>6025</v>
      </c>
      <c r="J10" s="221">
        <f t="shared" si="1"/>
        <v>27.018299246501616</v>
      </c>
      <c r="K10" s="458">
        <f t="shared" si="1"/>
        <v>16.338028169014084</v>
      </c>
      <c r="L10" s="604">
        <v>0</v>
      </c>
      <c r="M10" s="459">
        <f t="shared" si="2"/>
        <v>24.975128502735867</v>
      </c>
    </row>
    <row r="11" spans="1:13">
      <c r="A11" s="263" t="s">
        <v>32</v>
      </c>
      <c r="B11" s="648">
        <v>32874</v>
      </c>
      <c r="C11" s="649">
        <v>13372</v>
      </c>
      <c r="D11" s="650">
        <v>0</v>
      </c>
      <c r="E11" s="651">
        <f t="shared" si="0"/>
        <v>46246</v>
      </c>
      <c r="F11" s="652">
        <v>6282</v>
      </c>
      <c r="G11" s="649">
        <v>1608</v>
      </c>
      <c r="H11" s="649">
        <v>0</v>
      </c>
      <c r="I11" s="651">
        <f t="shared" si="3"/>
        <v>7890</v>
      </c>
      <c r="J11" s="221">
        <f t="shared" si="1"/>
        <v>19.109326519437854</v>
      </c>
      <c r="K11" s="458">
        <f t="shared" si="1"/>
        <v>12.025127131319174</v>
      </c>
      <c r="L11" s="604">
        <v>0</v>
      </c>
      <c r="M11" s="459">
        <f t="shared" si="2"/>
        <v>17.060934999783765</v>
      </c>
    </row>
    <row r="12" spans="1:13">
      <c r="A12" s="263" t="s">
        <v>33</v>
      </c>
      <c r="B12" s="648">
        <v>879241</v>
      </c>
      <c r="C12" s="649">
        <v>425335</v>
      </c>
      <c r="D12" s="650">
        <v>0</v>
      </c>
      <c r="E12" s="651">
        <f t="shared" si="0"/>
        <v>1304576</v>
      </c>
      <c r="F12" s="652">
        <v>140000</v>
      </c>
      <c r="G12" s="649">
        <v>53868</v>
      </c>
      <c r="H12" s="649">
        <v>0</v>
      </c>
      <c r="I12" s="651">
        <f t="shared" si="3"/>
        <v>193868</v>
      </c>
      <c r="J12" s="221">
        <f t="shared" si="1"/>
        <v>15.922824345088548</v>
      </c>
      <c r="K12" s="458">
        <f t="shared" si="1"/>
        <v>12.664840655013107</v>
      </c>
      <c r="L12" s="604">
        <v>0</v>
      </c>
      <c r="M12" s="459">
        <f t="shared" si="2"/>
        <v>14.860613716640502</v>
      </c>
    </row>
    <row r="13" spans="1:13">
      <c r="A13" s="263" t="s">
        <v>34</v>
      </c>
      <c r="B13" s="648">
        <v>528596</v>
      </c>
      <c r="C13" s="649">
        <v>284208</v>
      </c>
      <c r="D13" s="650">
        <v>0</v>
      </c>
      <c r="E13" s="651">
        <f t="shared" si="0"/>
        <v>812804</v>
      </c>
      <c r="F13" s="652">
        <v>37586</v>
      </c>
      <c r="G13" s="649">
        <v>16532</v>
      </c>
      <c r="H13" s="649">
        <v>0</v>
      </c>
      <c r="I13" s="651">
        <f t="shared" si="3"/>
        <v>54118</v>
      </c>
      <c r="J13" s="221">
        <f t="shared" si="1"/>
        <v>7.1105343211072354</v>
      </c>
      <c r="K13" s="458">
        <f t="shared" si="1"/>
        <v>5.8168665202949947</v>
      </c>
      <c r="L13" s="604">
        <v>0</v>
      </c>
      <c r="M13" s="459">
        <f t="shared" si="2"/>
        <v>6.6581857372749145</v>
      </c>
    </row>
    <row r="14" spans="1:13">
      <c r="A14" s="263" t="s">
        <v>36</v>
      </c>
      <c r="B14" s="648">
        <v>17190</v>
      </c>
      <c r="C14" s="649">
        <v>5764</v>
      </c>
      <c r="D14" s="650">
        <v>0</v>
      </c>
      <c r="E14" s="651">
        <f t="shared" si="0"/>
        <v>22954</v>
      </c>
      <c r="F14" s="652">
        <v>4374</v>
      </c>
      <c r="G14" s="649">
        <v>1147</v>
      </c>
      <c r="H14" s="649">
        <v>0</v>
      </c>
      <c r="I14" s="651">
        <f t="shared" si="3"/>
        <v>5521</v>
      </c>
      <c r="J14" s="221">
        <f t="shared" si="1"/>
        <v>25.445026178010473</v>
      </c>
      <c r="K14" s="458">
        <f t="shared" si="1"/>
        <v>19.899375433726579</v>
      </c>
      <c r="L14" s="604">
        <v>0</v>
      </c>
      <c r="M14" s="459">
        <f t="shared" si="2"/>
        <v>24.052452731550055</v>
      </c>
    </row>
    <row r="15" spans="1:13">
      <c r="A15" s="263" t="s">
        <v>37</v>
      </c>
      <c r="B15" s="648">
        <v>133511</v>
      </c>
      <c r="C15" s="649">
        <v>66360</v>
      </c>
      <c r="D15" s="650">
        <v>0</v>
      </c>
      <c r="E15" s="651">
        <f t="shared" si="0"/>
        <v>199871</v>
      </c>
      <c r="F15" s="652">
        <v>16063</v>
      </c>
      <c r="G15" s="649">
        <v>6682</v>
      </c>
      <c r="H15" s="649">
        <v>0</v>
      </c>
      <c r="I15" s="651">
        <f t="shared" si="3"/>
        <v>22745</v>
      </c>
      <c r="J15" s="221">
        <f t="shared" si="1"/>
        <v>12.031218401480027</v>
      </c>
      <c r="K15" s="458">
        <f t="shared" si="1"/>
        <v>10.069318866787222</v>
      </c>
      <c r="L15" s="604">
        <v>0</v>
      </c>
      <c r="M15" s="459">
        <f t="shared" si="2"/>
        <v>11.379839996797934</v>
      </c>
    </row>
    <row r="16" spans="1:13">
      <c r="A16" s="263" t="s">
        <v>38</v>
      </c>
      <c r="B16" s="648">
        <v>153610</v>
      </c>
      <c r="C16" s="649">
        <v>75971</v>
      </c>
      <c r="D16" s="650">
        <v>0</v>
      </c>
      <c r="E16" s="651">
        <f t="shared" si="0"/>
        <v>229581</v>
      </c>
      <c r="F16" s="652">
        <v>28489</v>
      </c>
      <c r="G16" s="649">
        <v>9039</v>
      </c>
      <c r="H16" s="649">
        <v>0</v>
      </c>
      <c r="I16" s="651">
        <f t="shared" si="3"/>
        <v>37528</v>
      </c>
      <c r="J16" s="221">
        <f t="shared" si="1"/>
        <v>18.546318599049542</v>
      </c>
      <c r="K16" s="458">
        <f t="shared" si="1"/>
        <v>11.897961064090246</v>
      </c>
      <c r="L16" s="604">
        <v>0</v>
      </c>
      <c r="M16" s="459">
        <f t="shared" si="2"/>
        <v>16.346300434269388</v>
      </c>
    </row>
    <row r="17" spans="1:13">
      <c r="A17" s="263" t="s">
        <v>42</v>
      </c>
      <c r="B17" s="648">
        <v>39412</v>
      </c>
      <c r="C17" s="649">
        <v>15275</v>
      </c>
      <c r="D17" s="650">
        <v>0</v>
      </c>
      <c r="E17" s="651">
        <f t="shared" si="0"/>
        <v>54687</v>
      </c>
      <c r="F17" s="652">
        <v>10594</v>
      </c>
      <c r="G17" s="649">
        <v>2276</v>
      </c>
      <c r="H17" s="649">
        <v>0</v>
      </c>
      <c r="I17" s="651">
        <f t="shared" si="3"/>
        <v>12870</v>
      </c>
      <c r="J17" s="221">
        <f t="shared" si="1"/>
        <v>26.880138029026689</v>
      </c>
      <c r="K17" s="458">
        <f t="shared" si="1"/>
        <v>14.900163666121113</v>
      </c>
      <c r="L17" s="604">
        <v>0</v>
      </c>
      <c r="M17" s="459">
        <f t="shared" si="2"/>
        <v>23.533929453069284</v>
      </c>
    </row>
    <row r="18" spans="1:13">
      <c r="A18" s="263" t="s">
        <v>43</v>
      </c>
      <c r="B18" s="648">
        <v>17438</v>
      </c>
      <c r="C18" s="649">
        <v>6048</v>
      </c>
      <c r="D18" s="650">
        <v>0</v>
      </c>
      <c r="E18" s="651">
        <f t="shared" si="0"/>
        <v>23486</v>
      </c>
      <c r="F18" s="652">
        <v>3835</v>
      </c>
      <c r="G18" s="649">
        <v>703</v>
      </c>
      <c r="H18" s="649">
        <v>0</v>
      </c>
      <c r="I18" s="651">
        <f t="shared" si="3"/>
        <v>4538</v>
      </c>
      <c r="J18" s="221">
        <f t="shared" si="1"/>
        <v>21.992200940474827</v>
      </c>
      <c r="K18" s="458">
        <f>G18/C18*100</f>
        <v>11.623677248677248</v>
      </c>
      <c r="L18" s="604">
        <v>0</v>
      </c>
      <c r="M18" s="459">
        <f t="shared" si="2"/>
        <v>19.322149365579495</v>
      </c>
    </row>
    <row r="19" spans="1:13">
      <c r="A19" s="263" t="s">
        <v>44</v>
      </c>
      <c r="B19" s="648">
        <v>23228</v>
      </c>
      <c r="C19" s="649">
        <v>6142</v>
      </c>
      <c r="D19" s="650">
        <v>0</v>
      </c>
      <c r="E19" s="651">
        <f t="shared" si="0"/>
        <v>29370</v>
      </c>
      <c r="F19" s="652">
        <v>4811</v>
      </c>
      <c r="G19" s="649">
        <v>773</v>
      </c>
      <c r="H19" s="649">
        <v>0</v>
      </c>
      <c r="I19" s="651">
        <f t="shared" si="3"/>
        <v>5584</v>
      </c>
      <c r="J19" s="221">
        <f t="shared" si="1"/>
        <v>20.712071637678665</v>
      </c>
      <c r="K19" s="458">
        <f t="shared" si="1"/>
        <v>12.585477043308369</v>
      </c>
      <c r="L19" s="604">
        <v>0</v>
      </c>
      <c r="M19" s="459">
        <f t="shared" si="2"/>
        <v>19.012597889002382</v>
      </c>
    </row>
    <row r="20" spans="1:13">
      <c r="A20" s="263" t="s">
        <v>45</v>
      </c>
      <c r="B20" s="648">
        <v>45196</v>
      </c>
      <c r="C20" s="649">
        <v>23129</v>
      </c>
      <c r="D20" s="650">
        <v>0</v>
      </c>
      <c r="E20" s="651">
        <f t="shared" si="0"/>
        <v>68325</v>
      </c>
      <c r="F20" s="652">
        <v>8766</v>
      </c>
      <c r="G20" s="649">
        <v>3494</v>
      </c>
      <c r="H20" s="649">
        <v>0</v>
      </c>
      <c r="I20" s="651">
        <f t="shared" si="3"/>
        <v>12260</v>
      </c>
      <c r="J20" s="221">
        <f t="shared" si="1"/>
        <v>19.395521727586512</v>
      </c>
      <c r="K20" s="458">
        <f t="shared" si="1"/>
        <v>15.106576159799387</v>
      </c>
      <c r="L20" s="604">
        <v>0</v>
      </c>
      <c r="M20" s="459">
        <f t="shared" si="2"/>
        <v>17.943651664837176</v>
      </c>
    </row>
    <row r="21" spans="1:13">
      <c r="A21" s="263" t="s">
        <v>46</v>
      </c>
      <c r="B21" s="648">
        <v>25805</v>
      </c>
      <c r="C21" s="649">
        <v>10634</v>
      </c>
      <c r="D21" s="650">
        <v>0</v>
      </c>
      <c r="E21" s="651">
        <f t="shared" si="0"/>
        <v>36439</v>
      </c>
      <c r="F21" s="652">
        <v>4131</v>
      </c>
      <c r="G21" s="649">
        <v>1608</v>
      </c>
      <c r="H21" s="649">
        <v>0</v>
      </c>
      <c r="I21" s="651">
        <f t="shared" si="3"/>
        <v>5739</v>
      </c>
      <c r="J21" s="221">
        <f t="shared" si="1"/>
        <v>16.008525479558227</v>
      </c>
      <c r="K21" s="458">
        <f t="shared" si="1"/>
        <v>15.121309008839571</v>
      </c>
      <c r="L21" s="604">
        <v>0</v>
      </c>
      <c r="M21" s="459">
        <f>I21/E21*100</f>
        <v>15.749608935481216</v>
      </c>
    </row>
    <row r="22" spans="1:13">
      <c r="A22" s="263" t="s">
        <v>47</v>
      </c>
      <c r="B22" s="648">
        <v>544681</v>
      </c>
      <c r="C22" s="649">
        <v>263062</v>
      </c>
      <c r="D22" s="650">
        <v>0</v>
      </c>
      <c r="E22" s="651">
        <f t="shared" si="0"/>
        <v>807743</v>
      </c>
      <c r="F22" s="652">
        <v>105374</v>
      </c>
      <c r="G22" s="649">
        <v>28267</v>
      </c>
      <c r="H22" s="649">
        <v>0</v>
      </c>
      <c r="I22" s="651">
        <f t="shared" si="3"/>
        <v>133641</v>
      </c>
      <c r="J22" s="221">
        <f t="shared" si="1"/>
        <v>19.346002522577436</v>
      </c>
      <c r="K22" s="458">
        <f t="shared" si="1"/>
        <v>10.74537561487406</v>
      </c>
      <c r="L22" s="604">
        <v>0</v>
      </c>
      <c r="M22" s="459">
        <f t="shared" si="2"/>
        <v>16.544990176330838</v>
      </c>
    </row>
    <row r="23" spans="1:13">
      <c r="A23" s="263" t="s">
        <v>48</v>
      </c>
      <c r="B23" s="648">
        <v>71136</v>
      </c>
      <c r="C23" s="649">
        <v>34510</v>
      </c>
      <c r="D23" s="650">
        <v>0</v>
      </c>
      <c r="E23" s="651">
        <f t="shared" si="0"/>
        <v>105646</v>
      </c>
      <c r="F23" s="652">
        <v>13631</v>
      </c>
      <c r="G23" s="649">
        <v>3867</v>
      </c>
      <c r="H23" s="649">
        <v>0</v>
      </c>
      <c r="I23" s="651">
        <f t="shared" si="3"/>
        <v>17498</v>
      </c>
      <c r="J23" s="221">
        <f t="shared" si="1"/>
        <v>19.161887089518668</v>
      </c>
      <c r="K23" s="458">
        <f t="shared" si="1"/>
        <v>11.205447696319908</v>
      </c>
      <c r="L23" s="604">
        <v>0</v>
      </c>
      <c r="M23" s="459">
        <f t="shared" si="2"/>
        <v>16.562860874997636</v>
      </c>
    </row>
    <row r="24" spans="1:13">
      <c r="A24" s="263" t="s">
        <v>49</v>
      </c>
      <c r="B24" s="648">
        <v>23374</v>
      </c>
      <c r="C24" s="649">
        <v>9330</v>
      </c>
      <c r="D24" s="650">
        <v>0</v>
      </c>
      <c r="E24" s="651">
        <f t="shared" si="0"/>
        <v>32704</v>
      </c>
      <c r="F24" s="652">
        <v>6102</v>
      </c>
      <c r="G24" s="649">
        <v>1178</v>
      </c>
      <c r="H24" s="649">
        <v>0</v>
      </c>
      <c r="I24" s="651">
        <f t="shared" si="3"/>
        <v>7280</v>
      </c>
      <c r="J24" s="221">
        <f t="shared" si="1"/>
        <v>26.105929665440229</v>
      </c>
      <c r="K24" s="458">
        <f t="shared" si="1"/>
        <v>12.62593783494105</v>
      </c>
      <c r="L24" s="604">
        <v>0</v>
      </c>
      <c r="M24" s="459">
        <f t="shared" si="2"/>
        <v>22.260273972602739</v>
      </c>
    </row>
    <row r="25" spans="1:13">
      <c r="A25" s="263" t="s">
        <v>50</v>
      </c>
      <c r="B25" s="648">
        <v>47793</v>
      </c>
      <c r="C25" s="649">
        <v>19578</v>
      </c>
      <c r="D25" s="650">
        <v>0</v>
      </c>
      <c r="E25" s="651">
        <f t="shared" si="0"/>
        <v>67371</v>
      </c>
      <c r="F25" s="652">
        <v>7018</v>
      </c>
      <c r="G25" s="649">
        <v>1857</v>
      </c>
      <c r="H25" s="649">
        <v>0</v>
      </c>
      <c r="I25" s="651">
        <f t="shared" si="3"/>
        <v>8875</v>
      </c>
      <c r="J25" s="221">
        <f t="shared" si="1"/>
        <v>14.684158768020422</v>
      </c>
      <c r="K25" s="458">
        <f t="shared" si="1"/>
        <v>9.485136377566656</v>
      </c>
      <c r="L25" s="604">
        <v>0</v>
      </c>
      <c r="M25" s="459">
        <f t="shared" si="2"/>
        <v>13.173323833696992</v>
      </c>
    </row>
    <row r="26" spans="1:13">
      <c r="A26" s="263" t="s">
        <v>51</v>
      </c>
      <c r="B26" s="648">
        <v>136811</v>
      </c>
      <c r="C26" s="649">
        <v>78579</v>
      </c>
      <c r="D26" s="650">
        <v>0</v>
      </c>
      <c r="E26" s="651">
        <f t="shared" si="0"/>
        <v>215390</v>
      </c>
      <c r="F26" s="652">
        <v>13421</v>
      </c>
      <c r="G26" s="649">
        <v>5059</v>
      </c>
      <c r="H26" s="649">
        <v>0</v>
      </c>
      <c r="I26" s="651">
        <f t="shared" si="3"/>
        <v>18480</v>
      </c>
      <c r="J26" s="221">
        <f t="shared" si="1"/>
        <v>9.8098837081813599</v>
      </c>
      <c r="K26" s="458">
        <f t="shared" si="1"/>
        <v>6.4381068733376594</v>
      </c>
      <c r="L26" s="604">
        <v>0</v>
      </c>
      <c r="M26" s="459">
        <f t="shared" si="2"/>
        <v>8.5797855053623646</v>
      </c>
    </row>
    <row r="27" spans="1:13">
      <c r="A27" s="263" t="s">
        <v>52</v>
      </c>
      <c r="B27" s="648">
        <v>125312</v>
      </c>
      <c r="C27" s="649">
        <v>41316</v>
      </c>
      <c r="D27" s="650">
        <v>0</v>
      </c>
      <c r="E27" s="651">
        <f t="shared" si="0"/>
        <v>166628</v>
      </c>
      <c r="F27" s="652">
        <v>20279</v>
      </c>
      <c r="G27" s="649">
        <v>4004</v>
      </c>
      <c r="H27" s="649">
        <v>0</v>
      </c>
      <c r="I27" s="651">
        <f t="shared" si="3"/>
        <v>24283</v>
      </c>
      <c r="J27" s="221">
        <f t="shared" si="1"/>
        <v>16.182807711950968</v>
      </c>
      <c r="K27" s="458">
        <f>G27/C27*100</f>
        <v>9.6911608093716719</v>
      </c>
      <c r="L27" s="604">
        <v>0</v>
      </c>
      <c r="M27" s="459">
        <f t="shared" si="2"/>
        <v>14.573180977986894</v>
      </c>
    </row>
    <row r="28" spans="1:13">
      <c r="A28" s="263" t="s">
        <v>54</v>
      </c>
      <c r="B28" s="648">
        <v>43406</v>
      </c>
      <c r="C28" s="649">
        <v>25386</v>
      </c>
      <c r="D28" s="650">
        <v>0</v>
      </c>
      <c r="E28" s="651">
        <f t="shared" si="0"/>
        <v>68792</v>
      </c>
      <c r="F28" s="652">
        <v>7112</v>
      </c>
      <c r="G28" s="649">
        <v>3220</v>
      </c>
      <c r="H28" s="649">
        <v>0</v>
      </c>
      <c r="I28" s="651">
        <f t="shared" si="3"/>
        <v>10332</v>
      </c>
      <c r="J28" s="221">
        <f t="shared" si="1"/>
        <v>16.384831590102749</v>
      </c>
      <c r="K28" s="458">
        <f t="shared" si="1"/>
        <v>12.684156621760026</v>
      </c>
      <c r="L28" s="604">
        <v>0</v>
      </c>
      <c r="M28" s="459">
        <f t="shared" si="2"/>
        <v>15.019188277706711</v>
      </c>
    </row>
    <row r="29" spans="1:13">
      <c r="A29" s="263" t="s">
        <v>55</v>
      </c>
      <c r="B29" s="648">
        <v>57947</v>
      </c>
      <c r="C29" s="649">
        <v>16542</v>
      </c>
      <c r="D29" s="650">
        <v>1</v>
      </c>
      <c r="E29" s="651">
        <f t="shared" si="0"/>
        <v>74490</v>
      </c>
      <c r="F29" s="652">
        <v>12323</v>
      </c>
      <c r="G29" s="649">
        <v>2546</v>
      </c>
      <c r="H29" s="649">
        <v>0</v>
      </c>
      <c r="I29" s="651">
        <f t="shared" si="3"/>
        <v>14869</v>
      </c>
      <c r="J29" s="221">
        <f t="shared" si="1"/>
        <v>21.265984434051806</v>
      </c>
      <c r="K29" s="458">
        <f t="shared" si="1"/>
        <v>15.391125619634868</v>
      </c>
      <c r="L29" s="604">
        <v>0</v>
      </c>
      <c r="M29" s="459">
        <f t="shared" si="2"/>
        <v>19.961068599812055</v>
      </c>
    </row>
    <row r="30" spans="1:13">
      <c r="A30" s="263" t="s">
        <v>56</v>
      </c>
      <c r="B30" s="648">
        <v>23825</v>
      </c>
      <c r="C30" s="649">
        <v>8147</v>
      </c>
      <c r="D30" s="650">
        <v>0</v>
      </c>
      <c r="E30" s="651">
        <f t="shared" si="0"/>
        <v>31972</v>
      </c>
      <c r="F30" s="652">
        <v>5523</v>
      </c>
      <c r="G30" s="649">
        <v>1159</v>
      </c>
      <c r="H30" s="649">
        <v>0</v>
      </c>
      <c r="I30" s="651">
        <f t="shared" si="3"/>
        <v>6682</v>
      </c>
      <c r="J30" s="221">
        <f t="shared" si="1"/>
        <v>23.181532004197273</v>
      </c>
      <c r="K30" s="458">
        <f t="shared" si="1"/>
        <v>14.226095495274334</v>
      </c>
      <c r="L30" s="604">
        <v>0</v>
      </c>
      <c r="M30" s="459">
        <f t="shared" si="2"/>
        <v>20.899537094958088</v>
      </c>
    </row>
    <row r="31" spans="1:13">
      <c r="A31" s="263" t="s">
        <v>92</v>
      </c>
      <c r="B31" s="648">
        <v>65470</v>
      </c>
      <c r="C31" s="649">
        <v>17636</v>
      </c>
      <c r="D31" s="650">
        <v>0</v>
      </c>
      <c r="E31" s="651">
        <f t="shared" si="0"/>
        <v>83106</v>
      </c>
      <c r="F31" s="652">
        <v>17011</v>
      </c>
      <c r="G31" s="649">
        <v>2802</v>
      </c>
      <c r="H31" s="649">
        <v>0</v>
      </c>
      <c r="I31" s="651">
        <f t="shared" si="3"/>
        <v>19813</v>
      </c>
      <c r="J31" s="221">
        <f t="shared" si="1"/>
        <v>25.982892928058654</v>
      </c>
      <c r="K31" s="458">
        <f t="shared" si="1"/>
        <v>15.887956452710364</v>
      </c>
      <c r="L31" s="604">
        <v>0</v>
      </c>
      <c r="M31" s="459">
        <f t="shared" si="2"/>
        <v>23.840637258441028</v>
      </c>
    </row>
    <row r="32" spans="1:13">
      <c r="A32" s="263" t="s">
        <v>93</v>
      </c>
      <c r="B32" s="648">
        <v>138373</v>
      </c>
      <c r="C32" s="649">
        <v>64466</v>
      </c>
      <c r="D32" s="650">
        <v>0</v>
      </c>
      <c r="E32" s="651">
        <f t="shared" si="0"/>
        <v>202839</v>
      </c>
      <c r="F32" s="652">
        <v>37399</v>
      </c>
      <c r="G32" s="649">
        <v>10876</v>
      </c>
      <c r="H32" s="649">
        <v>0</v>
      </c>
      <c r="I32" s="651">
        <f t="shared" si="3"/>
        <v>48275</v>
      </c>
      <c r="J32" s="221">
        <f t="shared" si="1"/>
        <v>27.027671583329116</v>
      </c>
      <c r="K32" s="458">
        <f t="shared" si="1"/>
        <v>16.870908696056837</v>
      </c>
      <c r="L32" s="604">
        <v>0</v>
      </c>
      <c r="M32" s="459">
        <f t="shared" si="2"/>
        <v>23.799663772745873</v>
      </c>
    </row>
    <row r="33" spans="1:13">
      <c r="A33" s="263" t="s">
        <v>94</v>
      </c>
      <c r="B33" s="648">
        <v>288378</v>
      </c>
      <c r="C33" s="649">
        <v>68922</v>
      </c>
      <c r="D33" s="650">
        <v>0</v>
      </c>
      <c r="E33" s="651">
        <f t="shared" si="0"/>
        <v>357300</v>
      </c>
      <c r="F33" s="652">
        <v>30348</v>
      </c>
      <c r="G33" s="649">
        <v>5615</v>
      </c>
      <c r="H33" s="649">
        <v>0</v>
      </c>
      <c r="I33" s="651">
        <f t="shared" si="3"/>
        <v>35963</v>
      </c>
      <c r="J33" s="221">
        <f t="shared" si="1"/>
        <v>10.52368765994632</v>
      </c>
      <c r="K33" s="458">
        <f t="shared" si="1"/>
        <v>8.1468906880241434</v>
      </c>
      <c r="L33" s="604">
        <v>0</v>
      </c>
      <c r="M33" s="459">
        <f t="shared" si="2"/>
        <v>10.065211307024908</v>
      </c>
    </row>
    <row r="34" spans="1:13">
      <c r="A34" s="263" t="s">
        <v>95</v>
      </c>
      <c r="B34" s="648">
        <v>37267</v>
      </c>
      <c r="C34" s="649">
        <v>19435</v>
      </c>
      <c r="D34" s="650">
        <v>0</v>
      </c>
      <c r="E34" s="651">
        <f t="shared" si="0"/>
        <v>56702</v>
      </c>
      <c r="F34" s="652">
        <v>6090</v>
      </c>
      <c r="G34" s="649">
        <v>2711</v>
      </c>
      <c r="H34" s="649">
        <v>0</v>
      </c>
      <c r="I34" s="651">
        <f t="shared" si="3"/>
        <v>8801</v>
      </c>
      <c r="J34" s="221">
        <f t="shared" si="1"/>
        <v>16.34153540666005</v>
      </c>
      <c r="K34" s="458">
        <f t="shared" si="1"/>
        <v>13.949060972472344</v>
      </c>
      <c r="L34" s="604">
        <v>0</v>
      </c>
      <c r="M34" s="459">
        <f t="shared" si="2"/>
        <v>15.521498359846214</v>
      </c>
    </row>
    <row r="35" spans="1:13">
      <c r="A35" s="263" t="s">
        <v>96</v>
      </c>
      <c r="B35" s="648">
        <v>9822</v>
      </c>
      <c r="C35" s="649">
        <v>2897</v>
      </c>
      <c r="D35" s="650">
        <v>0</v>
      </c>
      <c r="E35" s="651">
        <f t="shared" si="0"/>
        <v>12719</v>
      </c>
      <c r="F35" s="652">
        <v>2960</v>
      </c>
      <c r="G35" s="649">
        <v>843</v>
      </c>
      <c r="H35" s="649">
        <v>0</v>
      </c>
      <c r="I35" s="651">
        <f t="shared" si="3"/>
        <v>3803</v>
      </c>
      <c r="J35" s="221">
        <f t="shared" si="1"/>
        <v>30.136428425982487</v>
      </c>
      <c r="K35" s="458">
        <f t="shared" si="1"/>
        <v>29.09906800138074</v>
      </c>
      <c r="L35" s="604">
        <v>0</v>
      </c>
      <c r="M35" s="459">
        <f t="shared" si="2"/>
        <v>29.900149382813112</v>
      </c>
    </row>
    <row r="36" spans="1:13">
      <c r="A36" s="263" t="s">
        <v>97</v>
      </c>
      <c r="B36" s="648">
        <v>11629</v>
      </c>
      <c r="C36" s="649">
        <v>3012</v>
      </c>
      <c r="D36" s="650">
        <v>0</v>
      </c>
      <c r="E36" s="651">
        <f t="shared" si="0"/>
        <v>14641</v>
      </c>
      <c r="F36" s="652">
        <v>2789</v>
      </c>
      <c r="G36" s="649">
        <v>538</v>
      </c>
      <c r="H36" s="649">
        <v>0</v>
      </c>
      <c r="I36" s="651">
        <f t="shared" si="3"/>
        <v>3327</v>
      </c>
      <c r="J36" s="221">
        <f t="shared" si="1"/>
        <v>23.983145584315075</v>
      </c>
      <c r="K36" s="458">
        <f t="shared" si="1"/>
        <v>17.861885790172643</v>
      </c>
      <c r="L36" s="604">
        <v>0</v>
      </c>
      <c r="M36" s="459">
        <f t="shared" si="2"/>
        <v>22.723857659995904</v>
      </c>
    </row>
    <row r="37" spans="1:13">
      <c r="A37" s="263" t="s">
        <v>98</v>
      </c>
      <c r="B37" s="648">
        <v>146908</v>
      </c>
      <c r="C37" s="649">
        <v>34338</v>
      </c>
      <c r="D37" s="650">
        <v>0</v>
      </c>
      <c r="E37" s="651">
        <f t="shared" si="0"/>
        <v>181246</v>
      </c>
      <c r="F37" s="652">
        <v>18129</v>
      </c>
      <c r="G37" s="649">
        <v>3391</v>
      </c>
      <c r="H37" s="649">
        <v>0</v>
      </c>
      <c r="I37" s="651">
        <f t="shared" si="3"/>
        <v>21520</v>
      </c>
      <c r="J37" s="221">
        <f t="shared" si="1"/>
        <v>12.340376289922945</v>
      </c>
      <c r="K37" s="458">
        <f t="shared" si="1"/>
        <v>9.8753567476265367</v>
      </c>
      <c r="L37" s="604">
        <v>0</v>
      </c>
      <c r="M37" s="459">
        <f t="shared" si="2"/>
        <v>11.873365481169241</v>
      </c>
    </row>
    <row r="38" spans="1:13">
      <c r="A38" s="263" t="s">
        <v>100</v>
      </c>
      <c r="B38" s="648">
        <v>43781</v>
      </c>
      <c r="C38" s="649">
        <v>20527</v>
      </c>
      <c r="D38" s="650">
        <v>0</v>
      </c>
      <c r="E38" s="651">
        <f t="shared" si="0"/>
        <v>64308</v>
      </c>
      <c r="F38" s="652">
        <v>7286</v>
      </c>
      <c r="G38" s="649">
        <v>2781</v>
      </c>
      <c r="H38" s="649">
        <v>0</v>
      </c>
      <c r="I38" s="651">
        <f t="shared" si="3"/>
        <v>10067</v>
      </c>
      <c r="J38" s="221">
        <f t="shared" si="1"/>
        <v>16.641922295059501</v>
      </c>
      <c r="K38" s="458">
        <f t="shared" si="1"/>
        <v>13.548009938130267</v>
      </c>
      <c r="L38" s="604">
        <v>0</v>
      </c>
      <c r="M38" s="459">
        <f t="shared" si="2"/>
        <v>15.654350936119924</v>
      </c>
    </row>
    <row r="39" spans="1:13">
      <c r="A39" s="263" t="s">
        <v>119</v>
      </c>
      <c r="B39" s="648">
        <v>249725</v>
      </c>
      <c r="C39" s="649">
        <v>89180</v>
      </c>
      <c r="D39" s="650">
        <v>0</v>
      </c>
      <c r="E39" s="651">
        <f t="shared" si="0"/>
        <v>338905</v>
      </c>
      <c r="F39" s="652">
        <v>28964</v>
      </c>
      <c r="G39" s="649">
        <v>8481</v>
      </c>
      <c r="H39" s="649">
        <v>0</v>
      </c>
      <c r="I39" s="651">
        <f t="shared" si="3"/>
        <v>37445</v>
      </c>
      <c r="J39" s="221">
        <f t="shared" si="1"/>
        <v>11.598358194013416</v>
      </c>
      <c r="K39" s="458">
        <f t="shared" si="1"/>
        <v>9.5099798161022662</v>
      </c>
      <c r="L39" s="604">
        <v>0</v>
      </c>
      <c r="M39" s="459">
        <f t="shared" si="2"/>
        <v>11.048818990572579</v>
      </c>
    </row>
    <row r="40" spans="1:13" ht="13.5" thickBot="1">
      <c r="A40" s="265" t="s">
        <v>101</v>
      </c>
      <c r="B40" s="653">
        <v>3096061</v>
      </c>
      <c r="C40" s="654">
        <v>1680601</v>
      </c>
      <c r="D40" s="655">
        <v>5683</v>
      </c>
      <c r="E40" s="656">
        <f>B40+C40+D40</f>
        <v>4782345</v>
      </c>
      <c r="F40" s="657">
        <v>321569</v>
      </c>
      <c r="G40" s="654">
        <v>145019</v>
      </c>
      <c r="H40" s="654">
        <v>4256</v>
      </c>
      <c r="I40" s="656">
        <f t="shared" si="3"/>
        <v>470844</v>
      </c>
      <c r="J40" s="225">
        <f t="shared" si="1"/>
        <v>10.386390965811074</v>
      </c>
      <c r="K40" s="460">
        <f t="shared" si="1"/>
        <v>8.6289964125928762</v>
      </c>
      <c r="L40" s="806">
        <f t="shared" si="1"/>
        <v>74.890022875241939</v>
      </c>
      <c r="M40" s="461">
        <f t="shared" si="2"/>
        <v>9.8454628430194813</v>
      </c>
    </row>
    <row r="42" spans="1:13" s="121" customFormat="1" ht="33.950000000000003" customHeight="1">
      <c r="A42" s="540" t="s">
        <v>544</v>
      </c>
      <c r="B42" s="541"/>
      <c r="C42" s="543"/>
      <c r="D42" s="543"/>
      <c r="E42" s="543"/>
      <c r="F42" s="543"/>
      <c r="G42" s="543"/>
      <c r="H42" s="543"/>
      <c r="I42" s="543"/>
      <c r="J42" s="1172" t="s">
        <v>58</v>
      </c>
      <c r="K42" s="1172"/>
      <c r="L42" s="1172"/>
      <c r="M42" s="1172"/>
    </row>
    <row r="43" spans="1:13" ht="18">
      <c r="A43" s="545"/>
      <c r="B43" s="803"/>
      <c r="C43" s="803"/>
      <c r="D43" s="803"/>
      <c r="E43" s="803"/>
      <c r="F43" s="803"/>
      <c r="G43" s="803"/>
      <c r="H43" s="803"/>
      <c r="I43" s="804"/>
      <c r="J43" s="803"/>
      <c r="K43" s="803"/>
      <c r="L43" s="803"/>
      <c r="M43" s="803"/>
    </row>
    <row r="44" spans="1:13" ht="35.25" customHeight="1">
      <c r="A44" s="1362" t="s">
        <v>1126</v>
      </c>
      <c r="B44" s="1362"/>
      <c r="C44" s="1362"/>
      <c r="D44" s="1362"/>
      <c r="E44" s="1362"/>
      <c r="F44" s="1362"/>
      <c r="G44" s="1362"/>
      <c r="H44" s="1362"/>
      <c r="I44" s="1362"/>
      <c r="J44" s="1362"/>
      <c r="K44" s="1362"/>
      <c r="L44" s="1362"/>
      <c r="M44" s="1362"/>
    </row>
    <row r="45" spans="1:13" ht="15" customHeight="1" thickBot="1"/>
    <row r="46" spans="1:13" ht="39.75" customHeight="1" thickBot="1">
      <c r="A46" s="1289" t="s">
        <v>158</v>
      </c>
      <c r="B46" s="1291" t="s">
        <v>543</v>
      </c>
      <c r="C46" s="1292"/>
      <c r="D46" s="1292"/>
      <c r="E46" s="1293"/>
      <c r="F46" s="1291" t="s">
        <v>388</v>
      </c>
      <c r="G46" s="1292"/>
      <c r="H46" s="1292"/>
      <c r="I46" s="1293"/>
      <c r="J46" s="1292" t="s">
        <v>389</v>
      </c>
      <c r="K46" s="1292"/>
      <c r="L46" s="1292"/>
      <c r="M46" s="1293"/>
    </row>
    <row r="47" spans="1:13" ht="44.25" customHeight="1" thickBot="1">
      <c r="A47" s="1363"/>
      <c r="B47" s="528" t="s">
        <v>323</v>
      </c>
      <c r="C47" s="529" t="s">
        <v>324</v>
      </c>
      <c r="D47" s="603" t="s">
        <v>354</v>
      </c>
      <c r="E47" s="530" t="s">
        <v>325</v>
      </c>
      <c r="F47" s="528" t="s">
        <v>323</v>
      </c>
      <c r="G47" s="529" t="s">
        <v>324</v>
      </c>
      <c r="H47" s="529" t="s">
        <v>354</v>
      </c>
      <c r="I47" s="530" t="s">
        <v>325</v>
      </c>
      <c r="J47" s="528" t="s">
        <v>323</v>
      </c>
      <c r="K47" s="529" t="s">
        <v>324</v>
      </c>
      <c r="L47" s="529" t="s">
        <v>354</v>
      </c>
      <c r="M47" s="530" t="s">
        <v>325</v>
      </c>
    </row>
    <row r="48" spans="1:13">
      <c r="A48" s="599" t="s">
        <v>102</v>
      </c>
      <c r="B48" s="643">
        <v>692658</v>
      </c>
      <c r="C48" s="644">
        <v>372972</v>
      </c>
      <c r="D48" s="644">
        <v>0</v>
      </c>
      <c r="E48" s="216">
        <f t="shared" ref="E48:E81" si="4">B48+C48+D48</f>
        <v>1065630</v>
      </c>
      <c r="F48" s="643">
        <v>107867</v>
      </c>
      <c r="G48" s="644">
        <v>35532</v>
      </c>
      <c r="H48" s="644">
        <v>0</v>
      </c>
      <c r="I48" s="651">
        <f t="shared" ref="I48:I81" si="5">F48+G48+H48</f>
        <v>143399</v>
      </c>
      <c r="J48" s="600">
        <f t="shared" ref="J48:K63" si="6">F48/B48*100</f>
        <v>15.572908996936437</v>
      </c>
      <c r="K48" s="601">
        <f t="shared" si="6"/>
        <v>9.5267205044882726</v>
      </c>
      <c r="L48" s="604">
        <v>0</v>
      </c>
      <c r="M48" s="602">
        <f t="shared" ref="M48:M81" si="7">I48/E48*100</f>
        <v>13.456734513855654</v>
      </c>
    </row>
    <row r="49" spans="1:13">
      <c r="A49" s="263" t="s">
        <v>106</v>
      </c>
      <c r="B49" s="648">
        <v>15749</v>
      </c>
      <c r="C49" s="649">
        <v>5208</v>
      </c>
      <c r="D49" s="649">
        <v>0</v>
      </c>
      <c r="E49" s="220">
        <f t="shared" si="4"/>
        <v>20957</v>
      </c>
      <c r="F49" s="648">
        <v>4472</v>
      </c>
      <c r="G49" s="649">
        <v>1221</v>
      </c>
      <c r="H49" s="649">
        <v>0</v>
      </c>
      <c r="I49" s="651">
        <f t="shared" si="5"/>
        <v>5693</v>
      </c>
      <c r="J49" s="221">
        <f t="shared" si="6"/>
        <v>28.395453679598702</v>
      </c>
      <c r="K49" s="458">
        <f t="shared" si="6"/>
        <v>23.444700460829495</v>
      </c>
      <c r="L49" s="605">
        <v>0</v>
      </c>
      <c r="M49" s="459">
        <f t="shared" si="7"/>
        <v>27.165147683351627</v>
      </c>
    </row>
    <row r="50" spans="1:13">
      <c r="A50" s="263" t="s">
        <v>107</v>
      </c>
      <c r="B50" s="648">
        <v>38213</v>
      </c>
      <c r="C50" s="649">
        <v>15892</v>
      </c>
      <c r="D50" s="649">
        <v>0</v>
      </c>
      <c r="E50" s="220">
        <f t="shared" si="4"/>
        <v>54105</v>
      </c>
      <c r="F50" s="648">
        <v>7236</v>
      </c>
      <c r="G50" s="649">
        <v>1971</v>
      </c>
      <c r="H50" s="649">
        <v>0</v>
      </c>
      <c r="I50" s="651">
        <f t="shared" si="5"/>
        <v>9207</v>
      </c>
      <c r="J50" s="221">
        <f t="shared" si="6"/>
        <v>18.935964200664696</v>
      </c>
      <c r="K50" s="458">
        <f t="shared" si="6"/>
        <v>12.402466649886735</v>
      </c>
      <c r="L50" s="605">
        <v>0</v>
      </c>
      <c r="M50" s="459">
        <f t="shared" si="7"/>
        <v>17.016911560853895</v>
      </c>
    </row>
    <row r="51" spans="1:13">
      <c r="A51" s="263" t="s">
        <v>108</v>
      </c>
      <c r="B51" s="648">
        <v>195664</v>
      </c>
      <c r="C51" s="649">
        <v>61392</v>
      </c>
      <c r="D51" s="649">
        <v>0</v>
      </c>
      <c r="E51" s="220">
        <f t="shared" si="4"/>
        <v>257056</v>
      </c>
      <c r="F51" s="648">
        <v>42913</v>
      </c>
      <c r="G51" s="649">
        <v>6200</v>
      </c>
      <c r="H51" s="649">
        <v>0</v>
      </c>
      <c r="I51" s="651">
        <f t="shared" si="5"/>
        <v>49113</v>
      </c>
      <c r="J51" s="221">
        <f t="shared" si="6"/>
        <v>21.931985444435359</v>
      </c>
      <c r="K51" s="458">
        <f t="shared" si="6"/>
        <v>10.099035704977847</v>
      </c>
      <c r="L51" s="605">
        <v>0</v>
      </c>
      <c r="M51" s="459">
        <f t="shared" si="7"/>
        <v>19.10595356653803</v>
      </c>
    </row>
    <row r="52" spans="1:13">
      <c r="A52" s="263" t="s">
        <v>110</v>
      </c>
      <c r="B52" s="648">
        <v>52860</v>
      </c>
      <c r="C52" s="649">
        <v>26306</v>
      </c>
      <c r="D52" s="649">
        <v>0</v>
      </c>
      <c r="E52" s="220">
        <f t="shared" si="4"/>
        <v>79166</v>
      </c>
      <c r="F52" s="648">
        <v>11127</v>
      </c>
      <c r="G52" s="649">
        <v>2738</v>
      </c>
      <c r="H52" s="649">
        <v>0</v>
      </c>
      <c r="I52" s="651">
        <f t="shared" si="5"/>
        <v>13865</v>
      </c>
      <c r="J52" s="221">
        <f t="shared" si="6"/>
        <v>21.04994324631101</v>
      </c>
      <c r="K52" s="458">
        <f t="shared" si="6"/>
        <v>10.408271877138295</v>
      </c>
      <c r="L52" s="605">
        <v>0</v>
      </c>
      <c r="M52" s="459">
        <f t="shared" si="7"/>
        <v>17.513831695424802</v>
      </c>
    </row>
    <row r="53" spans="1:13">
      <c r="A53" s="263" t="s">
        <v>111</v>
      </c>
      <c r="B53" s="648">
        <v>21186</v>
      </c>
      <c r="C53" s="649">
        <v>6287</v>
      </c>
      <c r="D53" s="649">
        <v>0</v>
      </c>
      <c r="E53" s="220">
        <f t="shared" si="4"/>
        <v>27473</v>
      </c>
      <c r="F53" s="648">
        <v>6591</v>
      </c>
      <c r="G53" s="649">
        <v>1234</v>
      </c>
      <c r="H53" s="649">
        <v>0</v>
      </c>
      <c r="I53" s="651">
        <f t="shared" si="5"/>
        <v>7825</v>
      </c>
      <c r="J53" s="221">
        <f t="shared" si="6"/>
        <v>31.110167091475503</v>
      </c>
      <c r="K53" s="458">
        <f t="shared" si="6"/>
        <v>19.62780340384921</v>
      </c>
      <c r="L53" s="605">
        <v>0</v>
      </c>
      <c r="M53" s="459">
        <f t="shared" si="7"/>
        <v>28.482510100826264</v>
      </c>
    </row>
    <row r="54" spans="1:13">
      <c r="A54" s="263" t="s">
        <v>113</v>
      </c>
      <c r="B54" s="648">
        <v>469866</v>
      </c>
      <c r="C54" s="649">
        <v>179986</v>
      </c>
      <c r="D54" s="649">
        <v>0</v>
      </c>
      <c r="E54" s="220">
        <f t="shared" si="4"/>
        <v>649852</v>
      </c>
      <c r="F54" s="648">
        <v>102323</v>
      </c>
      <c r="G54" s="649">
        <v>22081</v>
      </c>
      <c r="H54" s="649">
        <v>0</v>
      </c>
      <c r="I54" s="651">
        <f t="shared" si="5"/>
        <v>124404</v>
      </c>
      <c r="J54" s="221">
        <f>F54/B54*100</f>
        <v>21.77705984259342</v>
      </c>
      <c r="K54" s="458">
        <f t="shared" si="6"/>
        <v>12.268176413721067</v>
      </c>
      <c r="L54" s="605">
        <v>0</v>
      </c>
      <c r="M54" s="459">
        <f t="shared" si="7"/>
        <v>19.143435736136844</v>
      </c>
    </row>
    <row r="55" spans="1:13">
      <c r="A55" s="263" t="s">
        <v>114</v>
      </c>
      <c r="B55" s="648">
        <v>276621</v>
      </c>
      <c r="C55" s="649">
        <v>84555</v>
      </c>
      <c r="D55" s="649">
        <v>0</v>
      </c>
      <c r="E55" s="220">
        <f t="shared" si="4"/>
        <v>361176</v>
      </c>
      <c r="F55" s="648">
        <v>36491</v>
      </c>
      <c r="G55" s="649">
        <v>8467</v>
      </c>
      <c r="H55" s="649">
        <v>0</v>
      </c>
      <c r="I55" s="651">
        <f t="shared" si="5"/>
        <v>44958</v>
      </c>
      <c r="J55" s="221">
        <f t="shared" si="6"/>
        <v>13.191695496726568</v>
      </c>
      <c r="K55" s="458">
        <f t="shared" si="6"/>
        <v>10.01360061498433</v>
      </c>
      <c r="L55" s="605">
        <v>0</v>
      </c>
      <c r="M55" s="459">
        <f t="shared" si="7"/>
        <v>12.447670941590804</v>
      </c>
    </row>
    <row r="56" spans="1:13">
      <c r="A56" s="263" t="s">
        <v>115</v>
      </c>
      <c r="B56" s="648">
        <v>73460</v>
      </c>
      <c r="C56" s="649">
        <v>28949</v>
      </c>
      <c r="D56" s="649">
        <v>0</v>
      </c>
      <c r="E56" s="220">
        <f t="shared" si="4"/>
        <v>102409</v>
      </c>
      <c r="F56" s="648">
        <v>21421</v>
      </c>
      <c r="G56" s="649">
        <v>8191</v>
      </c>
      <c r="H56" s="649">
        <v>0</v>
      </c>
      <c r="I56" s="651">
        <f>F56+G56+H56</f>
        <v>29612</v>
      </c>
      <c r="J56" s="221">
        <f t="shared" si="6"/>
        <v>29.1600871222434</v>
      </c>
      <c r="K56" s="458">
        <f t="shared" si="6"/>
        <v>28.294587032367268</v>
      </c>
      <c r="L56" s="605">
        <v>0</v>
      </c>
      <c r="M56" s="459">
        <f t="shared" si="7"/>
        <v>28.915427355017627</v>
      </c>
    </row>
    <row r="57" spans="1:13">
      <c r="A57" s="263" t="s">
        <v>116</v>
      </c>
      <c r="B57" s="648">
        <v>82736</v>
      </c>
      <c r="C57" s="649">
        <v>23355</v>
      </c>
      <c r="D57" s="649">
        <v>0</v>
      </c>
      <c r="E57" s="220">
        <f t="shared" si="4"/>
        <v>106091</v>
      </c>
      <c r="F57" s="648">
        <v>16742</v>
      </c>
      <c r="G57" s="649">
        <v>3945</v>
      </c>
      <c r="H57" s="649">
        <v>0</v>
      </c>
      <c r="I57" s="651">
        <f>F57+G57+H57</f>
        <v>20687</v>
      </c>
      <c r="J57" s="221">
        <f t="shared" si="6"/>
        <v>20.235447689035002</v>
      </c>
      <c r="K57" s="458">
        <f t="shared" si="6"/>
        <v>16.89145793192036</v>
      </c>
      <c r="L57" s="605">
        <v>0</v>
      </c>
      <c r="M57" s="459">
        <f t="shared" si="7"/>
        <v>19.499297772666864</v>
      </c>
    </row>
    <row r="58" spans="1:13">
      <c r="A58" s="263" t="s">
        <v>118</v>
      </c>
      <c r="B58" s="648">
        <v>199234</v>
      </c>
      <c r="C58" s="649">
        <v>93774</v>
      </c>
      <c r="D58" s="649">
        <v>0</v>
      </c>
      <c r="E58" s="220">
        <f t="shared" si="4"/>
        <v>293008</v>
      </c>
      <c r="F58" s="648">
        <v>53498</v>
      </c>
      <c r="G58" s="649">
        <v>17055</v>
      </c>
      <c r="H58" s="649">
        <v>0</v>
      </c>
      <c r="I58" s="651">
        <f t="shared" si="5"/>
        <v>70553</v>
      </c>
      <c r="J58" s="221">
        <f t="shared" si="6"/>
        <v>26.851842556993283</v>
      </c>
      <c r="K58" s="458">
        <f t="shared" si="6"/>
        <v>18.18734403992578</v>
      </c>
      <c r="L58" s="605">
        <v>0</v>
      </c>
      <c r="M58" s="459">
        <f t="shared" si="7"/>
        <v>24.078864740894446</v>
      </c>
    </row>
    <row r="59" spans="1:13">
      <c r="A59" s="263" t="s">
        <v>103</v>
      </c>
      <c r="B59" s="648">
        <v>132887</v>
      </c>
      <c r="C59" s="649">
        <v>26636</v>
      </c>
      <c r="D59" s="649">
        <v>0</v>
      </c>
      <c r="E59" s="220">
        <f t="shared" si="4"/>
        <v>159523</v>
      </c>
      <c r="F59" s="648">
        <v>17685</v>
      </c>
      <c r="G59" s="649">
        <v>2653</v>
      </c>
      <c r="H59" s="649">
        <v>0</v>
      </c>
      <c r="I59" s="651">
        <f t="shared" si="5"/>
        <v>20338</v>
      </c>
      <c r="J59" s="221">
        <f t="shared" si="6"/>
        <v>13.308299532685666</v>
      </c>
      <c r="K59" s="458">
        <f t="shared" si="6"/>
        <v>9.9602042348700994</v>
      </c>
      <c r="L59" s="605">
        <v>0</v>
      </c>
      <c r="M59" s="459">
        <f t="shared" si="7"/>
        <v>12.749258727581603</v>
      </c>
    </row>
    <row r="60" spans="1:13">
      <c r="A60" s="263" t="s">
        <v>117</v>
      </c>
      <c r="B60" s="648">
        <v>75620</v>
      </c>
      <c r="C60" s="649">
        <v>17295</v>
      </c>
      <c r="D60" s="649">
        <v>0</v>
      </c>
      <c r="E60" s="220">
        <f t="shared" si="4"/>
        <v>92915</v>
      </c>
      <c r="F60" s="648">
        <v>9523</v>
      </c>
      <c r="G60" s="649">
        <v>1404</v>
      </c>
      <c r="H60" s="649">
        <v>0</v>
      </c>
      <c r="I60" s="651">
        <f t="shared" si="5"/>
        <v>10927</v>
      </c>
      <c r="J60" s="221">
        <f t="shared" si="6"/>
        <v>12.59322930441682</v>
      </c>
      <c r="K60" s="458">
        <f t="shared" si="6"/>
        <v>8.1179531656548143</v>
      </c>
      <c r="L60" s="605">
        <v>0</v>
      </c>
      <c r="M60" s="459">
        <f t="shared" si="7"/>
        <v>11.760210945487811</v>
      </c>
    </row>
    <row r="61" spans="1:13">
      <c r="A61" s="263" t="s">
        <v>120</v>
      </c>
      <c r="B61" s="648">
        <v>218849</v>
      </c>
      <c r="C61" s="649">
        <v>102120</v>
      </c>
      <c r="D61" s="649">
        <v>0</v>
      </c>
      <c r="E61" s="220">
        <f t="shared" si="4"/>
        <v>320969</v>
      </c>
      <c r="F61" s="648">
        <v>19233</v>
      </c>
      <c r="G61" s="649">
        <v>7448</v>
      </c>
      <c r="H61" s="649">
        <v>0</v>
      </c>
      <c r="I61" s="651">
        <f t="shared" si="5"/>
        <v>26681</v>
      </c>
      <c r="J61" s="221">
        <f t="shared" si="6"/>
        <v>8.7882512600011875</v>
      </c>
      <c r="K61" s="458">
        <f t="shared" si="6"/>
        <v>7.293380336858597</v>
      </c>
      <c r="L61" s="605">
        <v>0</v>
      </c>
      <c r="M61" s="459">
        <f t="shared" si="7"/>
        <v>8.31264078462406</v>
      </c>
    </row>
    <row r="62" spans="1:13">
      <c r="A62" s="263" t="s">
        <v>121</v>
      </c>
      <c r="B62" s="648">
        <v>18198</v>
      </c>
      <c r="C62" s="649">
        <v>4898</v>
      </c>
      <c r="D62" s="649">
        <v>0</v>
      </c>
      <c r="E62" s="220">
        <f t="shared" si="4"/>
        <v>23096</v>
      </c>
      <c r="F62" s="648">
        <v>4136</v>
      </c>
      <c r="G62" s="649">
        <v>679</v>
      </c>
      <c r="H62" s="649">
        <v>0</v>
      </c>
      <c r="I62" s="651">
        <f t="shared" si="5"/>
        <v>4815</v>
      </c>
      <c r="J62" s="221">
        <f t="shared" si="6"/>
        <v>22.727772282668425</v>
      </c>
      <c r="K62" s="458">
        <f t="shared" si="6"/>
        <v>13.862801143323805</v>
      </c>
      <c r="L62" s="605">
        <v>0</v>
      </c>
      <c r="M62" s="459">
        <f t="shared" si="7"/>
        <v>20.847765846899897</v>
      </c>
    </row>
    <row r="63" spans="1:13">
      <c r="A63" s="263" t="s">
        <v>122</v>
      </c>
      <c r="B63" s="648">
        <v>38029</v>
      </c>
      <c r="C63" s="649">
        <v>14280</v>
      </c>
      <c r="D63" s="649">
        <v>0</v>
      </c>
      <c r="E63" s="220">
        <f t="shared" si="4"/>
        <v>52309</v>
      </c>
      <c r="F63" s="648">
        <v>4510</v>
      </c>
      <c r="G63" s="649">
        <v>1326</v>
      </c>
      <c r="H63" s="649">
        <v>0</v>
      </c>
      <c r="I63" s="651">
        <f t="shared" si="5"/>
        <v>5836</v>
      </c>
      <c r="J63" s="221">
        <f t="shared" si="6"/>
        <v>11.859370480422836</v>
      </c>
      <c r="K63" s="458">
        <f t="shared" si="6"/>
        <v>9.2857142857142865</v>
      </c>
      <c r="L63" s="605">
        <v>0</v>
      </c>
      <c r="M63" s="459">
        <f t="shared" si="7"/>
        <v>11.156779904031811</v>
      </c>
    </row>
    <row r="64" spans="1:13">
      <c r="A64" s="263" t="s">
        <v>123</v>
      </c>
      <c r="B64" s="648">
        <v>32088</v>
      </c>
      <c r="C64" s="649">
        <v>10782</v>
      </c>
      <c r="D64" s="649">
        <v>0</v>
      </c>
      <c r="E64" s="220">
        <f t="shared" si="4"/>
        <v>42870</v>
      </c>
      <c r="F64" s="648">
        <v>4556</v>
      </c>
      <c r="G64" s="649">
        <v>1423</v>
      </c>
      <c r="H64" s="649">
        <v>0</v>
      </c>
      <c r="I64" s="651">
        <f t="shared" si="5"/>
        <v>5979</v>
      </c>
      <c r="J64" s="221">
        <f t="shared" ref="J64:K81" si="8">F64/B64*100</f>
        <v>14.198454250810272</v>
      </c>
      <c r="K64" s="458">
        <f t="shared" si="8"/>
        <v>13.197922463364867</v>
      </c>
      <c r="L64" s="605">
        <v>0</v>
      </c>
      <c r="M64" s="459">
        <f t="shared" si="7"/>
        <v>13.946815955213435</v>
      </c>
    </row>
    <row r="65" spans="1:13">
      <c r="A65" s="263" t="s">
        <v>124</v>
      </c>
      <c r="B65" s="648">
        <v>60840</v>
      </c>
      <c r="C65" s="649">
        <v>34928</v>
      </c>
      <c r="D65" s="649">
        <v>0</v>
      </c>
      <c r="E65" s="220">
        <f t="shared" si="4"/>
        <v>95768</v>
      </c>
      <c r="F65" s="648">
        <v>8830</v>
      </c>
      <c r="G65" s="649">
        <v>3061</v>
      </c>
      <c r="H65" s="649">
        <v>0</v>
      </c>
      <c r="I65" s="651">
        <f t="shared" si="5"/>
        <v>11891</v>
      </c>
      <c r="J65" s="221">
        <f t="shared" si="8"/>
        <v>14.513477975016437</v>
      </c>
      <c r="K65" s="458">
        <f t="shared" si="8"/>
        <v>8.763742556115437</v>
      </c>
      <c r="L65" s="605">
        <v>0</v>
      </c>
      <c r="M65" s="459">
        <f t="shared" si="7"/>
        <v>12.416464789908947</v>
      </c>
    </row>
    <row r="66" spans="1:13">
      <c r="A66" s="263" t="s">
        <v>125</v>
      </c>
      <c r="B66" s="648">
        <v>42984</v>
      </c>
      <c r="C66" s="649">
        <v>15397</v>
      </c>
      <c r="D66" s="649">
        <v>0</v>
      </c>
      <c r="E66" s="220">
        <f t="shared" si="4"/>
        <v>58381</v>
      </c>
      <c r="F66" s="648">
        <v>11607</v>
      </c>
      <c r="G66" s="649">
        <v>2920</v>
      </c>
      <c r="H66" s="649">
        <v>0</v>
      </c>
      <c r="I66" s="651">
        <f t="shared" si="5"/>
        <v>14527</v>
      </c>
      <c r="J66" s="221">
        <f t="shared" si="8"/>
        <v>27.003070910106086</v>
      </c>
      <c r="K66" s="458">
        <f t="shared" si="8"/>
        <v>18.964733389621355</v>
      </c>
      <c r="L66" s="605">
        <v>0</v>
      </c>
      <c r="M66" s="459">
        <f t="shared" si="7"/>
        <v>24.883095527654543</v>
      </c>
    </row>
    <row r="67" spans="1:13">
      <c r="A67" s="263" t="s">
        <v>126</v>
      </c>
      <c r="B67" s="648">
        <v>158344</v>
      </c>
      <c r="C67" s="649">
        <v>66384</v>
      </c>
      <c r="D67" s="649">
        <v>0</v>
      </c>
      <c r="E67" s="220">
        <f t="shared" si="4"/>
        <v>224728</v>
      </c>
      <c r="F67" s="648">
        <v>29924</v>
      </c>
      <c r="G67" s="649">
        <v>7858</v>
      </c>
      <c r="H67" s="649">
        <v>0</v>
      </c>
      <c r="I67" s="651">
        <f t="shared" si="5"/>
        <v>37782</v>
      </c>
      <c r="J67" s="221">
        <f t="shared" si="8"/>
        <v>18.898095286212296</v>
      </c>
      <c r="K67" s="458">
        <f t="shared" si="8"/>
        <v>11.837189684261268</v>
      </c>
      <c r="L67" s="605">
        <v>0</v>
      </c>
      <c r="M67" s="459">
        <f t="shared" si="7"/>
        <v>16.812324231960414</v>
      </c>
    </row>
    <row r="68" spans="1:13">
      <c r="A68" s="263" t="s">
        <v>127</v>
      </c>
      <c r="B68" s="648">
        <v>133740</v>
      </c>
      <c r="C68" s="649">
        <v>66361</v>
      </c>
      <c r="D68" s="649">
        <v>0</v>
      </c>
      <c r="E68" s="220">
        <f t="shared" si="4"/>
        <v>200101</v>
      </c>
      <c r="F68" s="648">
        <v>20570</v>
      </c>
      <c r="G68" s="649">
        <v>7012</v>
      </c>
      <c r="H68" s="649">
        <v>0</v>
      </c>
      <c r="I68" s="651">
        <f t="shared" si="5"/>
        <v>27582</v>
      </c>
      <c r="J68" s="221">
        <f t="shared" si="8"/>
        <v>15.380589202931061</v>
      </c>
      <c r="K68" s="458">
        <f t="shared" si="8"/>
        <v>10.566447160229654</v>
      </c>
      <c r="L68" s="605">
        <v>0</v>
      </c>
      <c r="M68" s="459">
        <f t="shared" si="7"/>
        <v>13.78403906027456</v>
      </c>
    </row>
    <row r="69" spans="1:13">
      <c r="A69" s="263" t="s">
        <v>128</v>
      </c>
      <c r="B69" s="648">
        <v>16921</v>
      </c>
      <c r="C69" s="649">
        <v>3986</v>
      </c>
      <c r="D69" s="649">
        <v>0</v>
      </c>
      <c r="E69" s="220">
        <f t="shared" si="4"/>
        <v>20907</v>
      </c>
      <c r="F69" s="648">
        <v>4356</v>
      </c>
      <c r="G69" s="649">
        <v>558</v>
      </c>
      <c r="H69" s="649">
        <v>0</v>
      </c>
      <c r="I69" s="651">
        <f t="shared" si="5"/>
        <v>4914</v>
      </c>
      <c r="J69" s="221">
        <f t="shared" si="8"/>
        <v>25.743159387743042</v>
      </c>
      <c r="K69" s="458">
        <f t="shared" si="8"/>
        <v>13.998996487706975</v>
      </c>
      <c r="L69" s="605">
        <v>0</v>
      </c>
      <c r="M69" s="459">
        <f t="shared" si="7"/>
        <v>23.504089539388723</v>
      </c>
    </row>
    <row r="70" spans="1:13">
      <c r="A70" s="263" t="s">
        <v>129</v>
      </c>
      <c r="B70" s="648">
        <v>20146</v>
      </c>
      <c r="C70" s="649">
        <v>10001</v>
      </c>
      <c r="D70" s="649">
        <v>0</v>
      </c>
      <c r="E70" s="220">
        <f t="shared" si="4"/>
        <v>30147</v>
      </c>
      <c r="F70" s="648">
        <v>3082</v>
      </c>
      <c r="G70" s="649">
        <v>1131</v>
      </c>
      <c r="H70" s="649">
        <v>0</v>
      </c>
      <c r="I70" s="651">
        <f t="shared" si="5"/>
        <v>4213</v>
      </c>
      <c r="J70" s="221">
        <f t="shared" si="8"/>
        <v>15.298322247592575</v>
      </c>
      <c r="K70" s="458">
        <f t="shared" si="8"/>
        <v>11.308869113088692</v>
      </c>
      <c r="L70" s="605">
        <v>0</v>
      </c>
      <c r="M70" s="459">
        <f t="shared" si="7"/>
        <v>13.974856536305435</v>
      </c>
    </row>
    <row r="71" spans="1:13">
      <c r="A71" s="263" t="s">
        <v>130</v>
      </c>
      <c r="B71" s="648">
        <v>61910</v>
      </c>
      <c r="C71" s="649">
        <v>17383</v>
      </c>
      <c r="D71" s="649">
        <v>0</v>
      </c>
      <c r="E71" s="220">
        <f t="shared" si="4"/>
        <v>79293</v>
      </c>
      <c r="F71" s="648">
        <v>12886</v>
      </c>
      <c r="G71" s="649">
        <v>2298</v>
      </c>
      <c r="H71" s="649">
        <v>0</v>
      </c>
      <c r="I71" s="651">
        <f t="shared" si="5"/>
        <v>15184</v>
      </c>
      <c r="J71" s="221">
        <f t="shared" si="8"/>
        <v>20.814084962041672</v>
      </c>
      <c r="K71" s="458">
        <f t="shared" si="8"/>
        <v>13.219812460449864</v>
      </c>
      <c r="L71" s="605">
        <v>0</v>
      </c>
      <c r="M71" s="459">
        <f t="shared" si="7"/>
        <v>19.149231331895628</v>
      </c>
    </row>
    <row r="72" spans="1:13">
      <c r="A72" s="263" t="s">
        <v>133</v>
      </c>
      <c r="B72" s="648">
        <v>231347</v>
      </c>
      <c r="C72" s="649">
        <v>105837</v>
      </c>
      <c r="D72" s="649">
        <v>0</v>
      </c>
      <c r="E72" s="220">
        <f t="shared" si="4"/>
        <v>337184</v>
      </c>
      <c r="F72" s="648">
        <v>48594</v>
      </c>
      <c r="G72" s="649">
        <v>17683</v>
      </c>
      <c r="H72" s="649">
        <v>0</v>
      </c>
      <c r="I72" s="651">
        <f t="shared" si="5"/>
        <v>66277</v>
      </c>
      <c r="J72" s="221">
        <f t="shared" si="8"/>
        <v>21.004810954972399</v>
      </c>
      <c r="K72" s="458">
        <f t="shared" si="8"/>
        <v>16.707767604901878</v>
      </c>
      <c r="L72" s="605">
        <v>0</v>
      </c>
      <c r="M72" s="459">
        <f t="shared" si="7"/>
        <v>19.656033500996489</v>
      </c>
    </row>
    <row r="73" spans="1:13">
      <c r="A73" s="263" t="s">
        <v>134</v>
      </c>
      <c r="B73" s="648">
        <v>45822</v>
      </c>
      <c r="C73" s="649">
        <v>20370</v>
      </c>
      <c r="D73" s="649">
        <v>0</v>
      </c>
      <c r="E73" s="220">
        <f t="shared" si="4"/>
        <v>66192</v>
      </c>
      <c r="F73" s="648">
        <v>9876</v>
      </c>
      <c r="G73" s="649">
        <v>3650</v>
      </c>
      <c r="H73" s="649">
        <v>0</v>
      </c>
      <c r="I73" s="651">
        <f t="shared" si="5"/>
        <v>13526</v>
      </c>
      <c r="J73" s="221">
        <f t="shared" si="8"/>
        <v>21.552965824276548</v>
      </c>
      <c r="K73" s="458">
        <f t="shared" si="8"/>
        <v>17.918507609229259</v>
      </c>
      <c r="L73" s="605">
        <v>0</v>
      </c>
      <c r="M73" s="459">
        <f t="shared" si="7"/>
        <v>20.434493594392073</v>
      </c>
    </row>
    <row r="74" spans="1:13">
      <c r="A74" s="263" t="s">
        <v>135</v>
      </c>
      <c r="B74" s="648">
        <v>87870</v>
      </c>
      <c r="C74" s="649">
        <v>38626</v>
      </c>
      <c r="D74" s="649">
        <v>0</v>
      </c>
      <c r="E74" s="220">
        <f t="shared" si="4"/>
        <v>126496</v>
      </c>
      <c r="F74" s="648">
        <v>13915</v>
      </c>
      <c r="G74" s="649">
        <v>4934</v>
      </c>
      <c r="H74" s="649">
        <v>0</v>
      </c>
      <c r="I74" s="651">
        <f t="shared" si="5"/>
        <v>18849</v>
      </c>
      <c r="J74" s="221">
        <f t="shared" si="8"/>
        <v>15.835893934221007</v>
      </c>
      <c r="K74" s="458">
        <f t="shared" si="8"/>
        <v>12.773779319629266</v>
      </c>
      <c r="L74" s="605">
        <v>0</v>
      </c>
      <c r="M74" s="459">
        <f t="shared" si="7"/>
        <v>14.900866430559068</v>
      </c>
    </row>
    <row r="75" spans="1:13">
      <c r="A75" s="263" t="s">
        <v>136</v>
      </c>
      <c r="B75" s="648">
        <v>5539</v>
      </c>
      <c r="C75" s="649">
        <v>2320</v>
      </c>
      <c r="D75" s="649">
        <v>0</v>
      </c>
      <c r="E75" s="220">
        <f t="shared" si="4"/>
        <v>7859</v>
      </c>
      <c r="F75" s="648">
        <v>1668</v>
      </c>
      <c r="G75" s="649">
        <v>700</v>
      </c>
      <c r="H75" s="649">
        <v>0</v>
      </c>
      <c r="I75" s="651">
        <f t="shared" si="5"/>
        <v>2368</v>
      </c>
      <c r="J75" s="221">
        <f t="shared" si="8"/>
        <v>30.113738942047302</v>
      </c>
      <c r="K75" s="458">
        <f t="shared" si="8"/>
        <v>30.172413793103448</v>
      </c>
      <c r="L75" s="605">
        <v>0</v>
      </c>
      <c r="M75" s="459">
        <f t="shared" si="7"/>
        <v>30.131059931288966</v>
      </c>
    </row>
    <row r="76" spans="1:13">
      <c r="A76" s="263" t="s">
        <v>131</v>
      </c>
      <c r="B76" s="648">
        <v>119524</v>
      </c>
      <c r="C76" s="649">
        <v>27556</v>
      </c>
      <c r="D76" s="649">
        <v>0</v>
      </c>
      <c r="E76" s="220">
        <f t="shared" si="4"/>
        <v>147080</v>
      </c>
      <c r="F76" s="648">
        <v>27471</v>
      </c>
      <c r="G76" s="649">
        <v>3368</v>
      </c>
      <c r="H76" s="649">
        <v>0</v>
      </c>
      <c r="I76" s="651">
        <f t="shared" si="5"/>
        <v>30839</v>
      </c>
      <c r="J76" s="221">
        <f t="shared" si="8"/>
        <v>22.983668551922626</v>
      </c>
      <c r="K76" s="458">
        <f t="shared" si="8"/>
        <v>12.222383509943388</v>
      </c>
      <c r="L76" s="605">
        <v>0</v>
      </c>
      <c r="M76" s="459">
        <f t="shared" si="7"/>
        <v>20.967500679902091</v>
      </c>
    </row>
    <row r="77" spans="1:13">
      <c r="A77" s="263" t="s">
        <v>137</v>
      </c>
      <c r="B77" s="648">
        <v>46318</v>
      </c>
      <c r="C77" s="649">
        <v>22342</v>
      </c>
      <c r="D77" s="649">
        <v>0</v>
      </c>
      <c r="E77" s="220">
        <f t="shared" si="4"/>
        <v>68660</v>
      </c>
      <c r="F77" s="648">
        <v>6371</v>
      </c>
      <c r="G77" s="649">
        <v>1962</v>
      </c>
      <c r="H77" s="649">
        <v>0</v>
      </c>
      <c r="I77" s="651">
        <f t="shared" si="5"/>
        <v>8333</v>
      </c>
      <c r="J77" s="221">
        <f t="shared" si="8"/>
        <v>13.75491169739626</v>
      </c>
      <c r="K77" s="458">
        <f t="shared" si="8"/>
        <v>8.7816668158625024</v>
      </c>
      <c r="L77" s="605">
        <v>0</v>
      </c>
      <c r="M77" s="459">
        <f t="shared" si="7"/>
        <v>12.136615205359744</v>
      </c>
    </row>
    <row r="78" spans="1:13">
      <c r="A78" s="263" t="s">
        <v>138</v>
      </c>
      <c r="B78" s="648">
        <v>67451</v>
      </c>
      <c r="C78" s="649">
        <v>21904</v>
      </c>
      <c r="D78" s="649">
        <v>0</v>
      </c>
      <c r="E78" s="220">
        <f t="shared" si="4"/>
        <v>89355</v>
      </c>
      <c r="F78" s="648">
        <v>15232</v>
      </c>
      <c r="G78" s="649">
        <v>2235</v>
      </c>
      <c r="H78" s="649">
        <v>0</v>
      </c>
      <c r="I78" s="651">
        <f t="shared" si="5"/>
        <v>17467</v>
      </c>
      <c r="J78" s="221">
        <f t="shared" si="8"/>
        <v>22.582319016767727</v>
      </c>
      <c r="K78" s="458">
        <f t="shared" si="8"/>
        <v>10.203615777940103</v>
      </c>
      <c r="L78" s="605">
        <v>0</v>
      </c>
      <c r="M78" s="459">
        <f t="shared" si="7"/>
        <v>19.547870852218679</v>
      </c>
    </row>
    <row r="79" spans="1:13">
      <c r="A79" s="263" t="s">
        <v>140</v>
      </c>
      <c r="B79" s="648">
        <v>31117</v>
      </c>
      <c r="C79" s="649">
        <v>9090</v>
      </c>
      <c r="D79" s="649">
        <v>0</v>
      </c>
      <c r="E79" s="220">
        <f t="shared" si="4"/>
        <v>40207</v>
      </c>
      <c r="F79" s="648">
        <v>7833</v>
      </c>
      <c r="G79" s="649">
        <v>1662</v>
      </c>
      <c r="H79" s="649">
        <v>0</v>
      </c>
      <c r="I79" s="651">
        <f t="shared" si="5"/>
        <v>9495</v>
      </c>
      <c r="J79" s="221">
        <f t="shared" si="8"/>
        <v>25.172735160844557</v>
      </c>
      <c r="K79" s="458">
        <f t="shared" si="8"/>
        <v>18.283828382838283</v>
      </c>
      <c r="L79" s="605">
        <v>0</v>
      </c>
      <c r="M79" s="459">
        <f t="shared" si="7"/>
        <v>23.615290869749046</v>
      </c>
    </row>
    <row r="80" spans="1:13">
      <c r="A80" s="263" t="s">
        <v>141</v>
      </c>
      <c r="B80" s="648">
        <v>73801</v>
      </c>
      <c r="C80" s="649">
        <v>24544</v>
      </c>
      <c r="D80" s="649">
        <v>0</v>
      </c>
      <c r="E80" s="220">
        <f t="shared" si="4"/>
        <v>98345</v>
      </c>
      <c r="F80" s="648">
        <v>23159</v>
      </c>
      <c r="G80" s="649">
        <v>3068</v>
      </c>
      <c r="H80" s="649">
        <v>0</v>
      </c>
      <c r="I80" s="651">
        <f t="shared" si="5"/>
        <v>26227</v>
      </c>
      <c r="J80" s="221">
        <f t="shared" si="8"/>
        <v>31.380333599815717</v>
      </c>
      <c r="K80" s="458">
        <f t="shared" si="8"/>
        <v>12.5</v>
      </c>
      <c r="L80" s="605">
        <v>0</v>
      </c>
      <c r="M80" s="459">
        <f t="shared" si="7"/>
        <v>26.668361380853117</v>
      </c>
    </row>
    <row r="81" spans="1:13" ht="13.5" thickBot="1">
      <c r="A81" s="265" t="s">
        <v>31</v>
      </c>
      <c r="B81" s="653">
        <v>47643</v>
      </c>
      <c r="C81" s="654">
        <v>14010</v>
      </c>
      <c r="D81" s="654">
        <v>0</v>
      </c>
      <c r="E81" s="224">
        <f t="shared" si="4"/>
        <v>61653</v>
      </c>
      <c r="F81" s="653">
        <v>7885</v>
      </c>
      <c r="G81" s="654">
        <v>2060</v>
      </c>
      <c r="H81" s="654">
        <v>0</v>
      </c>
      <c r="I81" s="656">
        <f t="shared" si="5"/>
        <v>9945</v>
      </c>
      <c r="J81" s="225">
        <f t="shared" si="8"/>
        <v>16.550175261843293</v>
      </c>
      <c r="K81" s="460">
        <f t="shared" si="8"/>
        <v>14.703783012134188</v>
      </c>
      <c r="L81" s="606">
        <v>0</v>
      </c>
      <c r="M81" s="461">
        <f t="shared" si="7"/>
        <v>16.130601917181643</v>
      </c>
    </row>
    <row r="82" spans="1:13" ht="7.5" customHeight="1"/>
    <row r="83" spans="1:13" s="121" customFormat="1" ht="33.950000000000003" customHeight="1">
      <c r="A83" s="540" t="s">
        <v>544</v>
      </c>
      <c r="B83" s="541"/>
      <c r="C83" s="543"/>
      <c r="D83" s="543"/>
      <c r="E83" s="543"/>
      <c r="F83" s="543"/>
      <c r="G83" s="543"/>
      <c r="H83" s="543"/>
      <c r="I83" s="543"/>
      <c r="J83" s="1172" t="s">
        <v>58</v>
      </c>
      <c r="K83" s="1172"/>
      <c r="L83" s="1172"/>
      <c r="M83" s="1172"/>
    </row>
    <row r="84" spans="1:13" ht="18">
      <c r="A84" s="545"/>
      <c r="B84" s="803"/>
      <c r="C84" s="803"/>
      <c r="D84" s="803"/>
      <c r="E84" s="803"/>
      <c r="F84" s="803"/>
      <c r="G84" s="803"/>
      <c r="H84" s="803"/>
      <c r="I84" s="804"/>
      <c r="J84" s="803"/>
      <c r="K84" s="803"/>
      <c r="L84" s="803"/>
      <c r="M84" s="803"/>
    </row>
    <row r="85" spans="1:13" ht="35.25" customHeight="1">
      <c r="A85" s="1362" t="s">
        <v>1127</v>
      </c>
      <c r="B85" s="1362"/>
      <c r="C85" s="1362"/>
      <c r="D85" s="1362"/>
      <c r="E85" s="1362"/>
      <c r="F85" s="1362"/>
      <c r="G85" s="1362"/>
      <c r="H85" s="1362"/>
      <c r="I85" s="1362"/>
      <c r="J85" s="1362"/>
      <c r="K85" s="1362"/>
      <c r="L85" s="1362"/>
      <c r="M85" s="1362"/>
    </row>
    <row r="86" spans="1:13" ht="15" customHeight="1" thickBot="1"/>
    <row r="87" spans="1:13" ht="33" customHeight="1" thickBot="1">
      <c r="A87" s="1289" t="s">
        <v>158</v>
      </c>
      <c r="B87" s="1291" t="s">
        <v>543</v>
      </c>
      <c r="C87" s="1292"/>
      <c r="D87" s="1292"/>
      <c r="E87" s="1293"/>
      <c r="F87" s="1291" t="s">
        <v>388</v>
      </c>
      <c r="G87" s="1292"/>
      <c r="H87" s="1292"/>
      <c r="I87" s="1293"/>
      <c r="J87" s="1291" t="s">
        <v>389</v>
      </c>
      <c r="K87" s="1292"/>
      <c r="L87" s="1292"/>
      <c r="M87" s="1293"/>
    </row>
    <row r="88" spans="1:13" ht="50.25" customHeight="1" thickBot="1">
      <c r="A88" s="1290"/>
      <c r="B88" s="449" t="s">
        <v>323</v>
      </c>
      <c r="C88" s="450" t="s">
        <v>324</v>
      </c>
      <c r="D88" s="451" t="s">
        <v>354</v>
      </c>
      <c r="E88" s="452" t="s">
        <v>325</v>
      </c>
      <c r="F88" s="449" t="s">
        <v>323</v>
      </c>
      <c r="G88" s="450" t="s">
        <v>324</v>
      </c>
      <c r="H88" s="450" t="s">
        <v>354</v>
      </c>
      <c r="I88" s="452" t="s">
        <v>325</v>
      </c>
      <c r="J88" s="528" t="s">
        <v>323</v>
      </c>
      <c r="K88" s="529" t="s">
        <v>324</v>
      </c>
      <c r="L88" s="529" t="s">
        <v>354</v>
      </c>
      <c r="M88" s="530" t="s">
        <v>325</v>
      </c>
    </row>
    <row r="89" spans="1:13">
      <c r="A89" s="264" t="s">
        <v>41</v>
      </c>
      <c r="B89" s="658">
        <v>6712</v>
      </c>
      <c r="C89" s="659">
        <v>1632</v>
      </c>
      <c r="D89" s="659">
        <v>0</v>
      </c>
      <c r="E89" s="287">
        <f t="shared" ref="E89:E101" si="9">B89+C89+D89</f>
        <v>8344</v>
      </c>
      <c r="F89" s="658">
        <v>1666</v>
      </c>
      <c r="G89" s="659">
        <v>366</v>
      </c>
      <c r="H89" s="659">
        <v>0</v>
      </c>
      <c r="I89" s="287">
        <f t="shared" ref="I89:I101" si="10">F89+G89+H89</f>
        <v>2032</v>
      </c>
      <c r="J89" s="607">
        <f t="shared" ref="J89:K101" si="11">F89/B89*100</f>
        <v>24.821215733015496</v>
      </c>
      <c r="K89" s="608">
        <f t="shared" si="11"/>
        <v>22.426470588235293</v>
      </c>
      <c r="L89" s="604">
        <v>0</v>
      </c>
      <c r="M89" s="609">
        <f t="shared" ref="M89:M101" si="12">I89/E89*100</f>
        <v>24.352828379674019</v>
      </c>
    </row>
    <row r="90" spans="1:13">
      <c r="A90" s="263" t="s">
        <v>105</v>
      </c>
      <c r="B90" s="660">
        <v>28319</v>
      </c>
      <c r="C90" s="661">
        <v>12278</v>
      </c>
      <c r="D90" s="661">
        <v>0</v>
      </c>
      <c r="E90" s="228">
        <f t="shared" si="9"/>
        <v>40597</v>
      </c>
      <c r="F90" s="660">
        <v>4408</v>
      </c>
      <c r="G90" s="661">
        <v>1793</v>
      </c>
      <c r="H90" s="661">
        <v>0</v>
      </c>
      <c r="I90" s="228">
        <f t="shared" si="10"/>
        <v>6201</v>
      </c>
      <c r="J90" s="597">
        <f t="shared" si="11"/>
        <v>15.565521381404709</v>
      </c>
      <c r="K90" s="455">
        <f t="shared" si="11"/>
        <v>14.60335559537384</v>
      </c>
      <c r="L90" s="605">
        <v>0</v>
      </c>
      <c r="M90" s="462">
        <f t="shared" si="12"/>
        <v>15.274527674458705</v>
      </c>
    </row>
    <row r="91" spans="1:13">
      <c r="A91" s="263" t="s">
        <v>109</v>
      </c>
      <c r="B91" s="660">
        <v>29378</v>
      </c>
      <c r="C91" s="661">
        <v>9388</v>
      </c>
      <c r="D91" s="661">
        <v>0</v>
      </c>
      <c r="E91" s="228">
        <f t="shared" si="9"/>
        <v>38766</v>
      </c>
      <c r="F91" s="660">
        <v>6792</v>
      </c>
      <c r="G91" s="661">
        <v>1240</v>
      </c>
      <c r="H91" s="661">
        <v>0</v>
      </c>
      <c r="I91" s="228">
        <f t="shared" si="10"/>
        <v>8032</v>
      </c>
      <c r="J91" s="597">
        <f t="shared" si="11"/>
        <v>23.119341003471984</v>
      </c>
      <c r="K91" s="455">
        <f t="shared" si="11"/>
        <v>13.208351086493394</v>
      </c>
      <c r="L91" s="605">
        <v>0</v>
      </c>
      <c r="M91" s="462">
        <f t="shared" si="12"/>
        <v>20.719186916370013</v>
      </c>
    </row>
    <row r="92" spans="1:13">
      <c r="A92" s="263" t="s">
        <v>40</v>
      </c>
      <c r="B92" s="660">
        <v>56206</v>
      </c>
      <c r="C92" s="661">
        <v>18962</v>
      </c>
      <c r="D92" s="661">
        <v>0</v>
      </c>
      <c r="E92" s="228">
        <f t="shared" si="9"/>
        <v>75168</v>
      </c>
      <c r="F92" s="660">
        <v>9530</v>
      </c>
      <c r="G92" s="661">
        <v>1574</v>
      </c>
      <c r="H92" s="661">
        <v>0</v>
      </c>
      <c r="I92" s="228">
        <f t="shared" si="10"/>
        <v>11104</v>
      </c>
      <c r="J92" s="597">
        <f t="shared" si="11"/>
        <v>16.955485179518202</v>
      </c>
      <c r="K92" s="455">
        <f t="shared" si="11"/>
        <v>8.3008121506170234</v>
      </c>
      <c r="L92" s="605">
        <v>0</v>
      </c>
      <c r="M92" s="462">
        <f t="shared" si="12"/>
        <v>14.772243507875693</v>
      </c>
    </row>
    <row r="93" spans="1:13">
      <c r="A93" s="263" t="s">
        <v>132</v>
      </c>
      <c r="B93" s="660">
        <v>35969</v>
      </c>
      <c r="C93" s="661">
        <v>6249</v>
      </c>
      <c r="D93" s="661">
        <v>0</v>
      </c>
      <c r="E93" s="228">
        <f t="shared" si="9"/>
        <v>42218</v>
      </c>
      <c r="F93" s="660">
        <v>5924</v>
      </c>
      <c r="G93" s="661">
        <v>818</v>
      </c>
      <c r="H93" s="661">
        <v>0</v>
      </c>
      <c r="I93" s="231">
        <f t="shared" si="10"/>
        <v>6742</v>
      </c>
      <c r="J93" s="597">
        <f t="shared" si="11"/>
        <v>16.469737829797882</v>
      </c>
      <c r="K93" s="455">
        <f t="shared" si="11"/>
        <v>13.090094415106417</v>
      </c>
      <c r="L93" s="605">
        <v>0</v>
      </c>
      <c r="M93" s="462">
        <f t="shared" si="12"/>
        <v>15.969491686010706</v>
      </c>
    </row>
    <row r="94" spans="1:13">
      <c r="A94" s="263" t="s">
        <v>39</v>
      </c>
      <c r="B94" s="660">
        <v>22350</v>
      </c>
      <c r="C94" s="661">
        <v>10868</v>
      </c>
      <c r="D94" s="661">
        <v>0</v>
      </c>
      <c r="E94" s="228">
        <f t="shared" si="9"/>
        <v>33218</v>
      </c>
      <c r="F94" s="660">
        <v>4531</v>
      </c>
      <c r="G94" s="661">
        <v>934</v>
      </c>
      <c r="H94" s="661">
        <v>0</v>
      </c>
      <c r="I94" s="231">
        <f t="shared" si="10"/>
        <v>5465</v>
      </c>
      <c r="J94" s="597">
        <f t="shared" si="11"/>
        <v>20.272930648769574</v>
      </c>
      <c r="K94" s="455">
        <f t="shared" si="11"/>
        <v>8.594037541405962</v>
      </c>
      <c r="L94" s="605">
        <v>0</v>
      </c>
      <c r="M94" s="462">
        <f t="shared" si="12"/>
        <v>16.451923655849239</v>
      </c>
    </row>
    <row r="95" spans="1:13">
      <c r="A95" s="263" t="s">
        <v>35</v>
      </c>
      <c r="B95" s="660">
        <v>5780</v>
      </c>
      <c r="C95" s="661">
        <v>1856</v>
      </c>
      <c r="D95" s="661">
        <v>0</v>
      </c>
      <c r="E95" s="228">
        <f t="shared" si="9"/>
        <v>7636</v>
      </c>
      <c r="F95" s="660">
        <v>1671</v>
      </c>
      <c r="G95" s="661">
        <v>495</v>
      </c>
      <c r="H95" s="661">
        <v>0</v>
      </c>
      <c r="I95" s="231">
        <f t="shared" si="10"/>
        <v>2166</v>
      </c>
      <c r="J95" s="597">
        <f t="shared" si="11"/>
        <v>28.910034602076124</v>
      </c>
      <c r="K95" s="455">
        <f t="shared" si="11"/>
        <v>26.670258620689658</v>
      </c>
      <c r="L95" s="605">
        <v>0</v>
      </c>
      <c r="M95" s="462">
        <f t="shared" si="12"/>
        <v>28.365636458878996</v>
      </c>
    </row>
    <row r="96" spans="1:13">
      <c r="A96" s="263" t="s">
        <v>99</v>
      </c>
      <c r="B96" s="660">
        <v>12072</v>
      </c>
      <c r="C96" s="661">
        <v>4889</v>
      </c>
      <c r="D96" s="661">
        <v>0</v>
      </c>
      <c r="E96" s="228">
        <f t="shared" si="9"/>
        <v>16961</v>
      </c>
      <c r="F96" s="660">
        <v>2257</v>
      </c>
      <c r="G96" s="661">
        <v>675</v>
      </c>
      <c r="H96" s="661">
        <v>0</v>
      </c>
      <c r="I96" s="231">
        <f>F96+G96+H96</f>
        <v>2932</v>
      </c>
      <c r="J96" s="597">
        <f t="shared" si="11"/>
        <v>18.696156394963552</v>
      </c>
      <c r="K96" s="455">
        <f t="shared" si="11"/>
        <v>13.806504397627325</v>
      </c>
      <c r="L96" s="605">
        <v>0</v>
      </c>
      <c r="M96" s="462">
        <f t="shared" si="12"/>
        <v>17.286716585107008</v>
      </c>
    </row>
    <row r="97" spans="1:15">
      <c r="A97" s="263" t="s">
        <v>139</v>
      </c>
      <c r="B97" s="660">
        <v>66347</v>
      </c>
      <c r="C97" s="661">
        <v>19874</v>
      </c>
      <c r="D97" s="661">
        <v>0</v>
      </c>
      <c r="E97" s="228">
        <f>B97+C97+D97</f>
        <v>86221</v>
      </c>
      <c r="F97" s="660">
        <v>5031</v>
      </c>
      <c r="G97" s="661">
        <v>1670</v>
      </c>
      <c r="H97" s="661">
        <v>0</v>
      </c>
      <c r="I97" s="231">
        <f t="shared" si="10"/>
        <v>6701</v>
      </c>
      <c r="J97" s="597">
        <f t="shared" si="11"/>
        <v>7.5828598128023881</v>
      </c>
      <c r="K97" s="455">
        <f t="shared" si="11"/>
        <v>8.4029385126295661</v>
      </c>
      <c r="L97" s="605">
        <v>0</v>
      </c>
      <c r="M97" s="462">
        <f t="shared" si="12"/>
        <v>7.7718885190382849</v>
      </c>
    </row>
    <row r="98" spans="1:15">
      <c r="A98" s="263" t="s">
        <v>104</v>
      </c>
      <c r="B98" s="660">
        <v>26722</v>
      </c>
      <c r="C98" s="661">
        <v>10224</v>
      </c>
      <c r="D98" s="661">
        <v>0</v>
      </c>
      <c r="E98" s="228">
        <f t="shared" si="9"/>
        <v>36946</v>
      </c>
      <c r="F98" s="660">
        <v>9059</v>
      </c>
      <c r="G98" s="661">
        <v>2087</v>
      </c>
      <c r="H98" s="661">
        <v>0</v>
      </c>
      <c r="I98" s="231">
        <f t="shared" si="10"/>
        <v>11146</v>
      </c>
      <c r="J98" s="597">
        <f t="shared" si="11"/>
        <v>33.900905620836767</v>
      </c>
      <c r="K98" s="455">
        <f t="shared" si="11"/>
        <v>20.412754303599375</v>
      </c>
      <c r="L98" s="605">
        <v>0</v>
      </c>
      <c r="M98" s="462">
        <f t="shared" si="12"/>
        <v>30.16835381367401</v>
      </c>
    </row>
    <row r="99" spans="1:15">
      <c r="A99" s="263" t="s">
        <v>112</v>
      </c>
      <c r="B99" s="660">
        <v>14248</v>
      </c>
      <c r="C99" s="661">
        <v>3653</v>
      </c>
      <c r="D99" s="661">
        <v>0</v>
      </c>
      <c r="E99" s="228">
        <f t="shared" si="9"/>
        <v>17901</v>
      </c>
      <c r="F99" s="660">
        <v>2578</v>
      </c>
      <c r="G99" s="661">
        <v>740</v>
      </c>
      <c r="H99" s="661">
        <v>0</v>
      </c>
      <c r="I99" s="231">
        <f t="shared" si="10"/>
        <v>3318</v>
      </c>
      <c r="J99" s="597">
        <f t="shared" si="11"/>
        <v>18.09376754632229</v>
      </c>
      <c r="K99" s="455">
        <f t="shared" si="11"/>
        <v>20.257322748425953</v>
      </c>
      <c r="L99" s="605">
        <v>0</v>
      </c>
      <c r="M99" s="462">
        <f t="shared" si="12"/>
        <v>18.53527735880677</v>
      </c>
      <c r="O99" s="234"/>
    </row>
    <row r="100" spans="1:15">
      <c r="A100" s="263" t="s">
        <v>155</v>
      </c>
      <c r="B100" s="660">
        <v>47138</v>
      </c>
      <c r="C100" s="661">
        <v>13866</v>
      </c>
      <c r="D100" s="661">
        <v>0</v>
      </c>
      <c r="E100" s="228">
        <f t="shared" si="9"/>
        <v>61004</v>
      </c>
      <c r="F100" s="660">
        <v>5089</v>
      </c>
      <c r="G100" s="661">
        <v>1465</v>
      </c>
      <c r="H100" s="661">
        <v>0</v>
      </c>
      <c r="I100" s="231">
        <f t="shared" si="10"/>
        <v>6554</v>
      </c>
      <c r="J100" s="597">
        <f t="shared" si="11"/>
        <v>10.795960795960797</v>
      </c>
      <c r="K100" s="455">
        <f t="shared" si="11"/>
        <v>10.565411798644165</v>
      </c>
      <c r="L100" s="605">
        <v>0</v>
      </c>
      <c r="M100" s="462">
        <f t="shared" si="12"/>
        <v>10.743557799488558</v>
      </c>
    </row>
    <row r="101" spans="1:15">
      <c r="A101" s="263" t="s">
        <v>53</v>
      </c>
      <c r="B101" s="660">
        <v>57545</v>
      </c>
      <c r="C101" s="661">
        <v>27203</v>
      </c>
      <c r="D101" s="661">
        <v>0</v>
      </c>
      <c r="E101" s="228">
        <f t="shared" si="9"/>
        <v>84748</v>
      </c>
      <c r="F101" s="660">
        <v>9448</v>
      </c>
      <c r="G101" s="661">
        <v>3135</v>
      </c>
      <c r="H101" s="661">
        <v>0</v>
      </c>
      <c r="I101" s="231">
        <f t="shared" si="10"/>
        <v>12583</v>
      </c>
      <c r="J101" s="597">
        <f t="shared" si="11"/>
        <v>16.418455122078374</v>
      </c>
      <c r="K101" s="455">
        <f t="shared" si="11"/>
        <v>11.524464213505864</v>
      </c>
      <c r="L101" s="605">
        <v>0</v>
      </c>
      <c r="M101" s="462">
        <f t="shared" si="12"/>
        <v>14.847548024732147</v>
      </c>
    </row>
    <row r="102" spans="1:15" s="235" customFormat="1" ht="26.25" thickBot="1">
      <c r="A102" s="262" t="s">
        <v>357</v>
      </c>
      <c r="B102" s="662">
        <v>0</v>
      </c>
      <c r="C102" s="663">
        <v>0</v>
      </c>
      <c r="D102" s="663">
        <v>0</v>
      </c>
      <c r="E102" s="805">
        <v>0</v>
      </c>
      <c r="F102" s="662">
        <v>130428</v>
      </c>
      <c r="G102" s="663">
        <v>46733</v>
      </c>
      <c r="H102" s="663">
        <v>0</v>
      </c>
      <c r="I102" s="664">
        <f>F102+G102+H102</f>
        <v>177161</v>
      </c>
      <c r="J102" s="598">
        <v>0</v>
      </c>
      <c r="K102" s="456">
        <v>0</v>
      </c>
      <c r="L102" s="456">
        <v>0</v>
      </c>
      <c r="M102" s="463">
        <v>0</v>
      </c>
    </row>
    <row r="103" spans="1:15" s="304" customFormat="1" ht="26.25" thickBot="1">
      <c r="A103" s="467" t="s">
        <v>325</v>
      </c>
      <c r="B103" s="666">
        <f>SUM(B7:B40,B48:B81,B89:B102)</f>
        <v>11759921</v>
      </c>
      <c r="C103" s="667">
        <f t="shared" ref="C103:I103" si="13">SUM(C7:C40,C48:C81,C89:C102)</f>
        <v>5288324</v>
      </c>
      <c r="D103" s="668">
        <f t="shared" si="13"/>
        <v>5684</v>
      </c>
      <c r="E103" s="667">
        <f t="shared" si="13"/>
        <v>17053929</v>
      </c>
      <c r="F103" s="666">
        <f t="shared" si="13"/>
        <v>1908855</v>
      </c>
      <c r="G103" s="667">
        <f t="shared" si="13"/>
        <v>599221</v>
      </c>
      <c r="H103" s="668">
        <f t="shared" si="13"/>
        <v>4256</v>
      </c>
      <c r="I103" s="669">
        <f t="shared" si="13"/>
        <v>2512332</v>
      </c>
      <c r="J103" s="665">
        <f>F103/B103*100</f>
        <v>16.231869244699858</v>
      </c>
      <c r="K103" s="665">
        <f>G103/C103*100</f>
        <v>11.331019052539142</v>
      </c>
      <c r="L103" s="665">
        <f>H103/D103*100</f>
        <v>74.876847290640399</v>
      </c>
      <c r="M103" s="807">
        <f>I103/E103*100</f>
        <v>14.731690275009354</v>
      </c>
    </row>
    <row r="104" spans="1:15" s="241" customFormat="1" ht="10.5" customHeight="1">
      <c r="A104" s="236"/>
      <c r="B104" s="464"/>
      <c r="C104" s="464"/>
      <c r="D104" s="454"/>
      <c r="E104" s="464"/>
      <c r="F104" s="464"/>
      <c r="G104" s="464"/>
      <c r="H104" s="464"/>
      <c r="I104" s="464"/>
      <c r="J104" s="239"/>
      <c r="K104" s="457"/>
      <c r="L104" s="457"/>
      <c r="M104" s="457"/>
    </row>
    <row r="105" spans="1:15" ht="54.75" customHeight="1">
      <c r="A105" s="1285" t="s">
        <v>390</v>
      </c>
      <c r="B105" s="1286"/>
      <c r="C105" s="1286"/>
      <c r="D105" s="1286"/>
      <c r="E105" s="1286"/>
      <c r="F105" s="1286"/>
      <c r="G105" s="1286"/>
      <c r="H105" s="1286"/>
      <c r="I105" s="1286"/>
      <c r="J105" s="1286"/>
      <c r="K105" s="1286"/>
      <c r="L105" s="1286"/>
      <c r="M105" s="1286"/>
    </row>
    <row r="106" spans="1:15" ht="42" customHeight="1">
      <c r="A106" s="1286" t="s">
        <v>360</v>
      </c>
      <c r="B106" s="1286"/>
      <c r="C106" s="1286"/>
      <c r="D106" s="1286"/>
      <c r="E106" s="1286"/>
      <c r="F106" s="1286"/>
      <c r="G106" s="1286"/>
      <c r="H106" s="1286"/>
      <c r="I106" s="1286"/>
      <c r="J106" s="1286"/>
      <c r="K106" s="1286"/>
      <c r="L106" s="1286"/>
      <c r="M106" s="1286"/>
    </row>
    <row r="107" spans="1:15" ht="61.5" customHeight="1">
      <c r="A107" s="1287" t="s">
        <v>391</v>
      </c>
      <c r="B107" s="1287"/>
      <c r="C107" s="1287"/>
      <c r="D107" s="1287"/>
      <c r="E107" s="1287"/>
      <c r="F107" s="1287"/>
      <c r="G107" s="1287"/>
      <c r="H107" s="1287"/>
      <c r="I107" s="1287"/>
      <c r="J107" s="1287"/>
      <c r="K107" s="1287"/>
      <c r="L107" s="1287"/>
      <c r="M107" s="1287"/>
    </row>
    <row r="110" spans="1:15">
      <c r="I110" s="466"/>
    </row>
  </sheetData>
  <mergeCells count="21">
    <mergeCell ref="A107:M107"/>
    <mergeCell ref="A85:M85"/>
    <mergeCell ref="A87:A88"/>
    <mergeCell ref="B87:E87"/>
    <mergeCell ref="F87:I87"/>
    <mergeCell ref="J87:M87"/>
    <mergeCell ref="J1:M1"/>
    <mergeCell ref="J42:M42"/>
    <mergeCell ref="J83:M83"/>
    <mergeCell ref="A105:M105"/>
    <mergeCell ref="A106:M106"/>
    <mergeCell ref="A44:M44"/>
    <mergeCell ref="A46:A47"/>
    <mergeCell ref="B46:E46"/>
    <mergeCell ref="F46:I46"/>
    <mergeCell ref="J46:M46"/>
    <mergeCell ref="A3:M3"/>
    <mergeCell ref="A5:A6"/>
    <mergeCell ref="B5:E5"/>
    <mergeCell ref="F5:I5"/>
    <mergeCell ref="J5:M5"/>
  </mergeCells>
  <pageMargins left="0.7" right="0.7" top="0.75" bottom="0.75" header="0.3" footer="0.3"/>
  <pageSetup paperSize="9" scale="8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view="pageBreakPreview" zoomScaleNormal="100" zoomScaleSheetLayoutView="100" workbookViewId="0">
      <selection activeCell="A4" sqref="A4:F4"/>
    </sheetView>
  </sheetViews>
  <sheetFormatPr defaultRowHeight="12.75"/>
  <cols>
    <col min="1" max="1" width="17.85546875" customWidth="1"/>
    <col min="2" max="2" width="15.7109375" customWidth="1"/>
    <col min="3" max="6" width="15.7109375" style="251" customWidth="1"/>
    <col min="7" max="8" width="15.7109375" customWidth="1"/>
  </cols>
  <sheetData>
    <row r="1" spans="1:6" ht="34.5" customHeight="1">
      <c r="A1" s="1175" t="s">
        <v>309</v>
      </c>
      <c r="B1" s="1175"/>
      <c r="C1" s="1369" t="s">
        <v>58</v>
      </c>
      <c r="D1" s="1369"/>
      <c r="E1" s="1369"/>
      <c r="F1" s="1369"/>
    </row>
    <row r="2" spans="1:6" ht="9" customHeight="1">
      <c r="A2" s="808"/>
      <c r="B2" s="808"/>
      <c r="C2" s="809"/>
      <c r="D2" s="809"/>
      <c r="E2" s="809"/>
      <c r="F2" s="809"/>
    </row>
    <row r="3" spans="1:6" ht="18">
      <c r="A3" s="808"/>
      <c r="B3" s="808"/>
      <c r="C3" s="809"/>
      <c r="D3" s="809"/>
      <c r="E3" s="809"/>
      <c r="F3" s="809"/>
    </row>
    <row r="4" spans="1:6" ht="35.25" customHeight="1">
      <c r="A4" s="1367" t="s">
        <v>1128</v>
      </c>
      <c r="B4" s="1367"/>
      <c r="C4" s="1367"/>
      <c r="D4" s="1367"/>
      <c r="E4" s="1367"/>
      <c r="F4" s="1367"/>
    </row>
    <row r="6" spans="1:6" ht="13.5" thickBot="1"/>
    <row r="7" spans="1:6" ht="39" customHeight="1" thickBot="1">
      <c r="A7" s="1368"/>
      <c r="B7" s="1368"/>
      <c r="C7" s="683" t="s">
        <v>323</v>
      </c>
      <c r="D7" s="683" t="s">
        <v>324</v>
      </c>
      <c r="E7" s="683" t="s">
        <v>354</v>
      </c>
      <c r="F7" s="686" t="s">
        <v>325</v>
      </c>
    </row>
    <row r="8" spans="1:6" ht="50.1" customHeight="1">
      <c r="A8" s="1365" t="s">
        <v>145</v>
      </c>
      <c r="B8" s="681" t="s">
        <v>1129</v>
      </c>
      <c r="C8" s="684">
        <v>11274536</v>
      </c>
      <c r="D8" s="684">
        <v>5115054</v>
      </c>
      <c r="E8" s="684">
        <v>5685</v>
      </c>
      <c r="F8" s="684">
        <f>SUM(C8:E8)</f>
        <v>16395275</v>
      </c>
    </row>
    <row r="9" spans="1:6" ht="50.1" customHeight="1" thickBot="1">
      <c r="A9" s="1366"/>
      <c r="B9" s="682" t="s">
        <v>1130</v>
      </c>
      <c r="C9" s="680">
        <v>11695654</v>
      </c>
      <c r="D9" s="680">
        <v>5272275</v>
      </c>
      <c r="E9" s="680">
        <v>5684</v>
      </c>
      <c r="F9" s="680">
        <f>SUM(C9:E9)</f>
        <v>16973613</v>
      </c>
    </row>
    <row r="10" spans="1:6" ht="50.1" customHeight="1">
      <c r="A10" s="1365" t="s">
        <v>262</v>
      </c>
      <c r="B10" s="681" t="s">
        <v>1131</v>
      </c>
      <c r="C10" s="684">
        <v>1915074</v>
      </c>
      <c r="D10" s="684">
        <v>576055</v>
      </c>
      <c r="E10" s="684">
        <v>4294</v>
      </c>
      <c r="F10" s="684">
        <f>SUM(C10:E10)</f>
        <v>2495423</v>
      </c>
    </row>
    <row r="11" spans="1:6" ht="50.1" customHeight="1" thickBot="1">
      <c r="A11" s="1366"/>
      <c r="B11" s="682" t="s">
        <v>1132</v>
      </c>
      <c r="C11" s="680">
        <v>1908855</v>
      </c>
      <c r="D11" s="680">
        <v>599221</v>
      </c>
      <c r="E11" s="680">
        <v>4256</v>
      </c>
      <c r="F11" s="680">
        <f>SUM(C11:E11)</f>
        <v>2512332</v>
      </c>
    </row>
    <row r="12" spans="1:6" ht="50.1" customHeight="1">
      <c r="A12" s="1365" t="s">
        <v>263</v>
      </c>
      <c r="B12" s="681" t="s">
        <v>1133</v>
      </c>
      <c r="C12" s="685">
        <f>C10/C8*100</f>
        <v>16.985834272913756</v>
      </c>
      <c r="D12" s="685">
        <f t="shared" ref="D12:F13" si="0">D10/D8*100</f>
        <v>11.261953441742746</v>
      </c>
      <c r="E12" s="685">
        <f t="shared" si="0"/>
        <v>75.532102022867193</v>
      </c>
      <c r="F12" s="685">
        <f t="shared" si="0"/>
        <v>15.220379042132565</v>
      </c>
    </row>
    <row r="13" spans="1:6" ht="50.1" customHeight="1" thickBot="1">
      <c r="A13" s="1366"/>
      <c r="B13" s="682" t="s">
        <v>1134</v>
      </c>
      <c r="C13" s="687">
        <f>C11/C9*100</f>
        <v>16.321062507492098</v>
      </c>
      <c r="D13" s="687">
        <f t="shared" si="0"/>
        <v>11.365511093408443</v>
      </c>
      <c r="E13" s="687">
        <f t="shared" si="0"/>
        <v>74.876847290640399</v>
      </c>
      <c r="F13" s="687">
        <f t="shared" si="0"/>
        <v>14.801397910981004</v>
      </c>
    </row>
    <row r="14" spans="1:6" ht="9" customHeight="1"/>
    <row r="15" spans="1:6" ht="81.75" customHeight="1">
      <c r="A15" s="1364" t="s">
        <v>355</v>
      </c>
      <c r="B15" s="1364"/>
      <c r="C15" s="1364"/>
      <c r="D15" s="1364"/>
      <c r="E15" s="1364"/>
      <c r="F15" s="1364"/>
    </row>
    <row r="16" spans="1:6" ht="22.5" customHeight="1"/>
  </sheetData>
  <mergeCells count="8">
    <mergeCell ref="A15:F15"/>
    <mergeCell ref="A10:A11"/>
    <mergeCell ref="A12:A13"/>
    <mergeCell ref="A4:F4"/>
    <mergeCell ref="A1:B1"/>
    <mergeCell ref="A8:A9"/>
    <mergeCell ref="A7:B7"/>
    <mergeCell ref="C1:F1"/>
  </mergeCells>
  <pageMargins left="0.7" right="0.7" top="0.75" bottom="0.75" header="0.3" footer="0.3"/>
  <pageSetup paperSize="9" scale="92"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view="pageBreakPreview" zoomScaleNormal="100" zoomScaleSheetLayoutView="100" workbookViewId="0">
      <selection activeCell="F11" sqref="F11"/>
    </sheetView>
  </sheetViews>
  <sheetFormatPr defaultRowHeight="12.75"/>
  <cols>
    <col min="1" max="1" width="21.5703125" customWidth="1"/>
    <col min="2" max="3" width="18.42578125" customWidth="1"/>
    <col min="4" max="4" width="19" style="693" customWidth="1"/>
  </cols>
  <sheetData>
    <row r="1" spans="1:4" ht="38.25" customHeight="1">
      <c r="A1" s="1198" t="s">
        <v>309</v>
      </c>
      <c r="B1" s="1198"/>
      <c r="C1" s="1369" t="s">
        <v>58</v>
      </c>
      <c r="D1" s="1369"/>
    </row>
    <row r="2" spans="1:4" ht="53.25" customHeight="1" thickBot="1">
      <c r="A2" s="1370" t="s">
        <v>904</v>
      </c>
      <c r="B2" s="1370"/>
      <c r="C2" s="1370"/>
      <c r="D2" s="1370"/>
    </row>
    <row r="3" spans="1:4" ht="45" customHeight="1" thickBot="1">
      <c r="A3" s="443" t="s">
        <v>769</v>
      </c>
      <c r="B3" s="614" t="s">
        <v>543</v>
      </c>
      <c r="C3" s="614" t="s">
        <v>388</v>
      </c>
      <c r="D3" s="615" t="s">
        <v>896</v>
      </c>
    </row>
    <row r="4" spans="1:4" s="698" customFormat="1" ht="27" hidden="1" customHeight="1">
      <c r="A4" s="611" t="s">
        <v>718</v>
      </c>
      <c r="B4" s="697">
        <v>10881618</v>
      </c>
      <c r="C4" s="697">
        <v>1001671</v>
      </c>
      <c r="D4" s="691">
        <f>C4/B4*100</f>
        <v>9.2051659964538359</v>
      </c>
    </row>
    <row r="5" spans="1:4" s="698" customFormat="1" ht="27" hidden="1" customHeight="1">
      <c r="A5" s="612" t="s">
        <v>719</v>
      </c>
      <c r="B5" s="555">
        <v>11628806</v>
      </c>
      <c r="C5" s="555">
        <v>1032166</v>
      </c>
      <c r="D5" s="692">
        <f>C5/B5*100</f>
        <v>8.8759413477187596</v>
      </c>
    </row>
    <row r="6" spans="1:4" s="698" customFormat="1" ht="27" customHeight="1">
      <c r="A6" s="612" t="s">
        <v>720</v>
      </c>
      <c r="B6" s="555">
        <v>11600554</v>
      </c>
      <c r="C6" s="555">
        <v>1096540</v>
      </c>
      <c r="D6" s="692">
        <f t="shared" ref="D6:D27" si="0">C6/B6*100</f>
        <v>9.4524795970951043</v>
      </c>
    </row>
    <row r="7" spans="1:4" s="698" customFormat="1" ht="27" customHeight="1">
      <c r="A7" s="612" t="s">
        <v>721</v>
      </c>
      <c r="B7" s="555">
        <v>12287238</v>
      </c>
      <c r="C7" s="555">
        <v>1189481</v>
      </c>
      <c r="D7" s="692">
        <f t="shared" si="0"/>
        <v>9.6806214708301397</v>
      </c>
    </row>
    <row r="8" spans="1:4" s="698" customFormat="1" ht="27" customHeight="1">
      <c r="A8" s="612" t="s">
        <v>722</v>
      </c>
      <c r="B8" s="555">
        <v>12180945</v>
      </c>
      <c r="C8" s="555">
        <v>1297464</v>
      </c>
      <c r="D8" s="692">
        <f t="shared" si="0"/>
        <v>10.651587376841452</v>
      </c>
    </row>
    <row r="9" spans="1:4" s="698" customFormat="1" ht="27" customHeight="1">
      <c r="A9" s="612" t="s">
        <v>723</v>
      </c>
      <c r="B9" s="555">
        <v>12744685</v>
      </c>
      <c r="C9" s="555">
        <v>1429056</v>
      </c>
      <c r="D9" s="692">
        <f t="shared" si="0"/>
        <v>11.212956616817129</v>
      </c>
    </row>
    <row r="10" spans="1:4" s="698" customFormat="1" ht="27" customHeight="1">
      <c r="A10" s="612" t="s">
        <v>724</v>
      </c>
      <c r="B10" s="555">
        <v>12663783</v>
      </c>
      <c r="C10" s="555">
        <v>1514053</v>
      </c>
      <c r="D10" s="692">
        <f t="shared" si="0"/>
        <v>11.955771825843826</v>
      </c>
    </row>
    <row r="11" spans="1:4" s="698" customFormat="1" ht="27" customHeight="1">
      <c r="A11" s="612" t="s">
        <v>725</v>
      </c>
      <c r="B11" s="555">
        <v>13038351</v>
      </c>
      <c r="C11" s="555">
        <v>1499870</v>
      </c>
      <c r="D11" s="692">
        <f t="shared" si="0"/>
        <v>11.503525254075459</v>
      </c>
    </row>
    <row r="12" spans="1:4" s="698" customFormat="1" ht="27" customHeight="1">
      <c r="A12" s="612" t="s">
        <v>726</v>
      </c>
      <c r="B12" s="555">
        <v>12699769</v>
      </c>
      <c r="C12" s="555">
        <v>1546565</v>
      </c>
      <c r="D12" s="692">
        <f t="shared" si="0"/>
        <v>12.177898668865552</v>
      </c>
    </row>
    <row r="13" spans="1:4" s="698" customFormat="1" ht="27" customHeight="1">
      <c r="A13" s="612" t="s">
        <v>727</v>
      </c>
      <c r="B13" s="555">
        <v>13581554</v>
      </c>
      <c r="C13" s="555">
        <v>1623638</v>
      </c>
      <c r="D13" s="692">
        <f t="shared" si="0"/>
        <v>11.954729186365567</v>
      </c>
    </row>
    <row r="14" spans="1:4" s="698" customFormat="1" ht="27" customHeight="1">
      <c r="A14" s="612" t="s">
        <v>728</v>
      </c>
      <c r="B14" s="555">
        <v>13844196</v>
      </c>
      <c r="C14" s="555">
        <v>1714397</v>
      </c>
      <c r="D14" s="692">
        <f t="shared" si="0"/>
        <v>12.383507139020569</v>
      </c>
    </row>
    <row r="15" spans="1:4" s="698" customFormat="1" ht="27" customHeight="1">
      <c r="A15" s="612" t="s">
        <v>729</v>
      </c>
      <c r="B15" s="555">
        <v>14121664</v>
      </c>
      <c r="C15" s="555">
        <v>1802155</v>
      </c>
      <c r="D15" s="692">
        <f t="shared" si="0"/>
        <v>12.761633473222419</v>
      </c>
    </row>
    <row r="16" spans="1:4" s="698" customFormat="1" ht="27" customHeight="1">
      <c r="A16" s="612" t="s">
        <v>730</v>
      </c>
      <c r="B16" s="555">
        <v>13411983</v>
      </c>
      <c r="C16" s="555">
        <v>1859038</v>
      </c>
      <c r="D16" s="692">
        <f t="shared" si="0"/>
        <v>13.861022639232393</v>
      </c>
    </row>
    <row r="17" spans="1:4" s="698" customFormat="1" ht="27" customHeight="1">
      <c r="A17" s="612" t="s">
        <v>731</v>
      </c>
      <c r="B17" s="555">
        <v>13764063</v>
      </c>
      <c r="C17" s="555">
        <v>1894170</v>
      </c>
      <c r="D17" s="692">
        <f t="shared" si="0"/>
        <v>13.761706844846614</v>
      </c>
    </row>
    <row r="18" spans="1:4" s="698" customFormat="1" ht="27" customHeight="1">
      <c r="A18" s="612" t="s">
        <v>732</v>
      </c>
      <c r="B18" s="555">
        <v>13856801</v>
      </c>
      <c r="C18" s="555">
        <v>1917893</v>
      </c>
      <c r="D18" s="692">
        <f t="shared" si="0"/>
        <v>13.840806402574445</v>
      </c>
    </row>
    <row r="19" spans="1:4" s="698" customFormat="1" ht="27" customHeight="1">
      <c r="A19" s="612" t="s">
        <v>889</v>
      </c>
      <c r="B19" s="555">
        <v>14251655</v>
      </c>
      <c r="C19" s="555">
        <v>1946165</v>
      </c>
      <c r="D19" s="692">
        <f t="shared" si="0"/>
        <v>13.655712266399938</v>
      </c>
    </row>
    <row r="20" spans="1:4" s="698" customFormat="1" ht="27" customHeight="1">
      <c r="A20" s="612" t="s">
        <v>734</v>
      </c>
      <c r="B20" s="555">
        <v>14371096</v>
      </c>
      <c r="C20" s="555">
        <v>2069476</v>
      </c>
      <c r="D20" s="692">
        <f t="shared" ref="D20:D25" si="1">C20/B20*100</f>
        <v>14.400265644318292</v>
      </c>
    </row>
    <row r="21" spans="1:4" s="698" customFormat="1" ht="27" customHeight="1">
      <c r="A21" s="612" t="s">
        <v>888</v>
      </c>
      <c r="B21" s="555">
        <v>15027910</v>
      </c>
      <c r="C21" s="555">
        <v>2123685</v>
      </c>
      <c r="D21" s="692">
        <f t="shared" si="1"/>
        <v>14.131605792156062</v>
      </c>
    </row>
    <row r="22" spans="1:4" s="698" customFormat="1" ht="27" customHeight="1">
      <c r="A22" s="612" t="s">
        <v>886</v>
      </c>
      <c r="B22" s="555">
        <v>15294362</v>
      </c>
      <c r="C22" s="555">
        <v>2189645</v>
      </c>
      <c r="D22" s="692">
        <f t="shared" si="1"/>
        <v>14.316680878875495</v>
      </c>
    </row>
    <row r="23" spans="1:4" s="698" customFormat="1" ht="27" customHeight="1">
      <c r="A23" s="612" t="s">
        <v>887</v>
      </c>
      <c r="B23" s="555">
        <v>15987428</v>
      </c>
      <c r="C23" s="555">
        <v>2280285</v>
      </c>
      <c r="D23" s="692">
        <f t="shared" si="1"/>
        <v>14.262988393129902</v>
      </c>
    </row>
    <row r="24" spans="1:4" s="698" customFormat="1" ht="27" customHeight="1">
      <c r="A24" s="612" t="s">
        <v>905</v>
      </c>
      <c r="B24" s="688">
        <v>16163549</v>
      </c>
      <c r="C24" s="688">
        <v>2330988</v>
      </c>
      <c r="D24" s="692">
        <f t="shared" si="1"/>
        <v>14.421263547999267</v>
      </c>
    </row>
    <row r="25" spans="1:4" s="698" customFormat="1" ht="27" customHeight="1">
      <c r="A25" s="612" t="s">
        <v>906</v>
      </c>
      <c r="B25" s="688">
        <v>16413359</v>
      </c>
      <c r="C25" s="688">
        <v>2421940</v>
      </c>
      <c r="D25" s="692">
        <f t="shared" si="1"/>
        <v>14.755907063264747</v>
      </c>
    </row>
    <row r="26" spans="1:4" s="698" customFormat="1" ht="27" customHeight="1">
      <c r="A26" s="873" t="s">
        <v>1135</v>
      </c>
      <c r="B26" s="874">
        <v>16395275</v>
      </c>
      <c r="C26" s="874">
        <v>2495423</v>
      </c>
      <c r="D26" s="875">
        <f>C26/B26*100</f>
        <v>15.220379042132565</v>
      </c>
    </row>
    <row r="27" spans="1:4" s="698" customFormat="1" ht="27" customHeight="1" thickBot="1">
      <c r="A27" s="613" t="s">
        <v>1136</v>
      </c>
      <c r="B27" s="689">
        <v>16973613</v>
      </c>
      <c r="C27" s="689">
        <v>2512332</v>
      </c>
      <c r="D27" s="690">
        <f t="shared" si="0"/>
        <v>14.801397910981004</v>
      </c>
    </row>
  </sheetData>
  <mergeCells count="3">
    <mergeCell ref="A1:B1"/>
    <mergeCell ref="A2:D2"/>
    <mergeCell ref="C1:D1"/>
  </mergeCells>
  <printOptions horizontalCentered="1" verticalCentered="1"/>
  <pageMargins left="0" right="0" top="0.74803149606299213" bottom="0.74803149606299213"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showGridLines="0" view="pageBreakPreview" topLeftCell="A10" zoomScaleNormal="100" zoomScaleSheetLayoutView="100" workbookViewId="0">
      <selection activeCell="A15" sqref="A15:A16"/>
    </sheetView>
  </sheetViews>
  <sheetFormatPr defaultColWidth="9.140625" defaultRowHeight="12.75"/>
  <cols>
    <col min="1" max="1" width="26.5703125" style="183" customWidth="1"/>
    <col min="2" max="2" width="19.7109375" style="197" customWidth="1"/>
    <col min="3" max="4" width="11.42578125" style="183" customWidth="1"/>
    <col min="5" max="5" width="12.42578125" style="183" customWidth="1"/>
    <col min="6" max="6" width="12.28515625" style="183" customWidth="1"/>
    <col min="7" max="7" width="16.42578125" style="183" customWidth="1"/>
    <col min="8" max="16384" width="9.140625" style="183"/>
  </cols>
  <sheetData>
    <row r="1" spans="1:6" s="182" customFormat="1" ht="30" customHeight="1">
      <c r="A1" s="1376" t="s">
        <v>309</v>
      </c>
      <c r="B1" s="1376"/>
      <c r="C1" s="1369" t="s">
        <v>58</v>
      </c>
      <c r="D1" s="1369"/>
      <c r="E1" s="1369"/>
      <c r="F1" s="1369"/>
    </row>
    <row r="2" spans="1:6" s="182" customFormat="1" ht="7.5" customHeight="1">
      <c r="A2" s="810"/>
      <c r="B2" s="811"/>
      <c r="C2" s="812"/>
      <c r="D2" s="812"/>
      <c r="E2" s="812"/>
      <c r="F2" s="812"/>
    </row>
    <row r="3" spans="1:6" ht="20.100000000000001" customHeight="1">
      <c r="A3" s="1371" t="s">
        <v>770</v>
      </c>
      <c r="B3" s="1371"/>
      <c r="C3" s="1371"/>
      <c r="D3" s="1371"/>
      <c r="E3" s="812"/>
      <c r="F3" s="812"/>
    </row>
    <row r="4" spans="1:6" ht="23.25" customHeight="1" thickBot="1">
      <c r="A4" s="1372" t="s">
        <v>454</v>
      </c>
      <c r="B4" s="1372"/>
      <c r="C4" s="1372"/>
      <c r="D4" s="1372"/>
      <c r="E4" s="812"/>
      <c r="F4" s="812"/>
    </row>
    <row r="5" spans="1:6" s="182" customFormat="1" ht="34.5" customHeight="1" thickBot="1">
      <c r="A5" s="1379" t="s">
        <v>410</v>
      </c>
      <c r="B5" s="1380"/>
      <c r="C5" s="1377">
        <v>2023</v>
      </c>
      <c r="D5" s="1378"/>
      <c r="E5" s="1377">
        <v>2024</v>
      </c>
      <c r="F5" s="1378"/>
    </row>
    <row r="6" spans="1:6" s="182" customFormat="1" ht="34.5" customHeight="1" thickBot="1">
      <c r="A6" s="1381"/>
      <c r="B6" s="1382"/>
      <c r="C6" s="468" t="s">
        <v>416</v>
      </c>
      <c r="D6" s="468" t="s">
        <v>417</v>
      </c>
      <c r="E6" s="468" t="s">
        <v>416</v>
      </c>
      <c r="F6" s="468" t="s">
        <v>417</v>
      </c>
    </row>
    <row r="7" spans="1:6" ht="27" customHeight="1">
      <c r="A7" s="1373" t="s">
        <v>12</v>
      </c>
      <c r="B7" s="184" t="s">
        <v>411</v>
      </c>
      <c r="C7" s="185">
        <v>33</v>
      </c>
      <c r="D7" s="185">
        <v>33</v>
      </c>
      <c r="E7" s="185">
        <v>33</v>
      </c>
      <c r="F7" s="185">
        <v>32</v>
      </c>
    </row>
    <row r="8" spans="1:6" ht="27" customHeight="1" thickBot="1">
      <c r="A8" s="1374"/>
      <c r="B8" s="186" t="s">
        <v>412</v>
      </c>
      <c r="C8" s="187">
        <v>1269725</v>
      </c>
      <c r="D8" s="187">
        <v>1312986</v>
      </c>
      <c r="E8" s="187">
        <v>1349209</v>
      </c>
      <c r="F8" s="187">
        <v>1352055</v>
      </c>
    </row>
    <row r="9" spans="1:6" ht="27" customHeight="1">
      <c r="A9" s="1375" t="s">
        <v>11</v>
      </c>
      <c r="B9" s="184" t="s">
        <v>411</v>
      </c>
      <c r="C9" s="188">
        <v>20</v>
      </c>
      <c r="D9" s="188">
        <v>20</v>
      </c>
      <c r="E9" s="188">
        <v>20</v>
      </c>
      <c r="F9" s="188">
        <v>20</v>
      </c>
    </row>
    <row r="10" spans="1:6" ht="27" customHeight="1" thickBot="1">
      <c r="A10" s="1374"/>
      <c r="B10" s="186" t="s">
        <v>412</v>
      </c>
      <c r="C10" s="188">
        <v>785297</v>
      </c>
      <c r="D10" s="187">
        <v>823308</v>
      </c>
      <c r="E10" s="188">
        <v>845512</v>
      </c>
      <c r="F10" s="187">
        <v>821759</v>
      </c>
    </row>
    <row r="11" spans="1:6" ht="27" customHeight="1">
      <c r="A11" s="1373" t="s">
        <v>10</v>
      </c>
      <c r="B11" s="184" t="s">
        <v>411</v>
      </c>
      <c r="C11" s="185">
        <v>21</v>
      </c>
      <c r="D11" s="185">
        <v>21</v>
      </c>
      <c r="E11" s="185">
        <v>21</v>
      </c>
      <c r="F11" s="185">
        <v>21</v>
      </c>
    </row>
    <row r="12" spans="1:6" ht="27" customHeight="1" thickBot="1">
      <c r="A12" s="1374"/>
      <c r="B12" s="186" t="s">
        <v>412</v>
      </c>
      <c r="C12" s="187">
        <v>230500</v>
      </c>
      <c r="D12" s="187">
        <v>236487</v>
      </c>
      <c r="E12" s="188">
        <v>245636</v>
      </c>
      <c r="F12" s="187">
        <v>274716</v>
      </c>
    </row>
    <row r="13" spans="1:6" ht="27" customHeight="1">
      <c r="A13" s="1373" t="s">
        <v>418</v>
      </c>
      <c r="B13" s="189" t="s">
        <v>411</v>
      </c>
      <c r="C13" s="185">
        <v>11</v>
      </c>
      <c r="D13" s="185">
        <v>12</v>
      </c>
      <c r="E13" s="185">
        <v>12</v>
      </c>
      <c r="F13" s="185">
        <v>10</v>
      </c>
    </row>
    <row r="14" spans="1:6" ht="27" customHeight="1" thickBot="1">
      <c r="A14" s="1374"/>
      <c r="B14" s="186" t="s">
        <v>412</v>
      </c>
      <c r="C14" s="187">
        <v>1556</v>
      </c>
      <c r="D14" s="187">
        <v>1427</v>
      </c>
      <c r="E14" s="187">
        <v>3560</v>
      </c>
      <c r="F14" s="187">
        <v>3359</v>
      </c>
    </row>
    <row r="15" spans="1:6" ht="27" customHeight="1">
      <c r="A15" s="1386" t="s">
        <v>569</v>
      </c>
      <c r="B15" s="189" t="s">
        <v>411</v>
      </c>
      <c r="C15" s="213">
        <v>10</v>
      </c>
      <c r="D15" s="213">
        <v>10</v>
      </c>
      <c r="E15" s="213">
        <v>10</v>
      </c>
      <c r="F15" s="213">
        <v>10</v>
      </c>
    </row>
    <row r="16" spans="1:6" ht="27" customHeight="1" thickBot="1">
      <c r="A16" s="1387"/>
      <c r="B16" s="193" t="s">
        <v>412</v>
      </c>
      <c r="C16" s="260">
        <v>3549</v>
      </c>
      <c r="D16" s="260">
        <v>3543</v>
      </c>
      <c r="E16" s="260">
        <v>3646</v>
      </c>
      <c r="F16" s="260">
        <v>8512</v>
      </c>
    </row>
    <row r="17" spans="1:7" ht="27" customHeight="1">
      <c r="A17" s="1386" t="s">
        <v>705</v>
      </c>
      <c r="B17" s="189" t="s">
        <v>411</v>
      </c>
      <c r="C17" s="213">
        <v>4</v>
      </c>
      <c r="D17" s="213">
        <v>3</v>
      </c>
      <c r="E17" s="213">
        <v>3</v>
      </c>
      <c r="F17" s="213">
        <v>3</v>
      </c>
    </row>
    <row r="18" spans="1:7" ht="27" customHeight="1" thickBot="1">
      <c r="A18" s="1387"/>
      <c r="B18" s="186" t="s">
        <v>412</v>
      </c>
      <c r="C18" s="551">
        <v>558</v>
      </c>
      <c r="D18" s="551">
        <v>362</v>
      </c>
      <c r="E18" s="551">
        <v>344</v>
      </c>
      <c r="F18" s="551">
        <v>253</v>
      </c>
    </row>
    <row r="19" spans="1:7" ht="27" customHeight="1">
      <c r="A19" s="1386" t="s">
        <v>706</v>
      </c>
      <c r="B19" s="189" t="s">
        <v>411</v>
      </c>
      <c r="C19" s="620">
        <v>6</v>
      </c>
      <c r="D19" s="185">
        <v>6</v>
      </c>
      <c r="E19" s="620">
        <v>6</v>
      </c>
      <c r="F19" s="185">
        <v>6</v>
      </c>
    </row>
    <row r="20" spans="1:7" ht="27" customHeight="1" thickBot="1">
      <c r="A20" s="1387"/>
      <c r="B20" s="186" t="s">
        <v>412</v>
      </c>
      <c r="C20" s="551">
        <v>185</v>
      </c>
      <c r="D20" s="187">
        <v>116</v>
      </c>
      <c r="E20" s="551">
        <v>118</v>
      </c>
      <c r="F20" s="187">
        <v>87</v>
      </c>
    </row>
    <row r="21" spans="1:7" ht="27" customHeight="1">
      <c r="A21" s="1383" t="s">
        <v>413</v>
      </c>
      <c r="B21" s="469" t="s">
        <v>411</v>
      </c>
      <c r="C21" s="552">
        <f>SUM(C7+C9+C11+C13+C15+C17+C19)</f>
        <v>105</v>
      </c>
      <c r="D21" s="552">
        <f>SUM(D7,D9,D11,D13,D15,D17,D19)</f>
        <v>105</v>
      </c>
      <c r="E21" s="552">
        <f>SUM(E7+E9+E11+E13+E15+E17+E19)</f>
        <v>105</v>
      </c>
      <c r="F21" s="552">
        <f>SUM(F7,F9,F11,F13,F15,F17,F19)</f>
        <v>102</v>
      </c>
    </row>
    <row r="22" spans="1:7" ht="27" customHeight="1" thickBot="1">
      <c r="A22" s="1384"/>
      <c r="B22" s="471" t="s">
        <v>412</v>
      </c>
      <c r="C22" s="472">
        <f>SUM(C8+C10+C12+C14+C16+C18+C20)</f>
        <v>2291370</v>
      </c>
      <c r="D22" s="472">
        <f>SUM(D8,D10,D12,D14,D18,D16,D20)</f>
        <v>2378229</v>
      </c>
      <c r="E22" s="472">
        <f>SUM(E8+E10+E12+E14+E16+E18+E20)</f>
        <v>2448025</v>
      </c>
      <c r="F22" s="472">
        <f>SUM(F8,F10,F12,F14,F18,F16,F20)</f>
        <v>2460741</v>
      </c>
    </row>
    <row r="23" spans="1:7" ht="15" customHeight="1">
      <c r="A23" s="190"/>
      <c r="B23" s="191"/>
      <c r="C23" s="97"/>
      <c r="D23" s="97"/>
      <c r="E23" s="97"/>
      <c r="F23" s="97"/>
    </row>
    <row r="24" spans="1:7" ht="0.75" customHeight="1" thickBot="1">
      <c r="A24" s="192"/>
      <c r="B24" s="193"/>
      <c r="C24" s="194"/>
      <c r="D24" s="261"/>
      <c r="E24" s="194"/>
      <c r="F24" s="261"/>
    </row>
    <row r="25" spans="1:7" ht="27" customHeight="1">
      <c r="A25" s="1373" t="s">
        <v>414</v>
      </c>
      <c r="B25" s="189" t="s">
        <v>411</v>
      </c>
      <c r="C25" s="214">
        <v>123</v>
      </c>
      <c r="D25" s="214">
        <v>122</v>
      </c>
      <c r="E25" s="214">
        <v>127</v>
      </c>
      <c r="F25" s="214">
        <v>129</v>
      </c>
    </row>
    <row r="26" spans="1:7" ht="36.75" customHeight="1" thickBot="1">
      <c r="A26" s="1374"/>
      <c r="B26" s="186" t="s">
        <v>412</v>
      </c>
      <c r="C26" s="215">
        <v>39618</v>
      </c>
      <c r="D26" s="215">
        <v>43711</v>
      </c>
      <c r="E26" s="215">
        <v>47398</v>
      </c>
      <c r="F26" s="215">
        <v>51591</v>
      </c>
    </row>
    <row r="27" spans="1:7" ht="27" customHeight="1">
      <c r="A27" s="1383" t="s">
        <v>415</v>
      </c>
      <c r="B27" s="469" t="s">
        <v>411</v>
      </c>
      <c r="C27" s="470">
        <f>SUM(C21+C25)</f>
        <v>228</v>
      </c>
      <c r="D27" s="470">
        <f>SUM(D7+D9+D11+D13+D15+D17+D19+D25)</f>
        <v>227</v>
      </c>
      <c r="E27" s="470">
        <f>SUM(E21+E25)</f>
        <v>232</v>
      </c>
      <c r="F27" s="470">
        <f>SUM(F7+F9+F11+F13+F15+F17+F19+F25)</f>
        <v>231</v>
      </c>
    </row>
    <row r="28" spans="1:7" ht="27" customHeight="1" thickBot="1">
      <c r="A28" s="1384"/>
      <c r="B28" s="471" t="s">
        <v>412</v>
      </c>
      <c r="C28" s="472">
        <f>SUM(C22+C26)</f>
        <v>2330988</v>
      </c>
      <c r="D28" s="472">
        <f>D22+D26</f>
        <v>2421940</v>
      </c>
      <c r="E28" s="472">
        <f>SUM(E22+E26)</f>
        <v>2495423</v>
      </c>
      <c r="F28" s="472">
        <f>F22+F26</f>
        <v>2512332</v>
      </c>
      <c r="G28" s="694"/>
    </row>
    <row r="29" spans="1:7" ht="7.5" customHeight="1">
      <c r="A29" s="195"/>
      <c r="B29" s="195"/>
      <c r="C29" s="196"/>
      <c r="D29" s="196"/>
    </row>
    <row r="30" spans="1:7" ht="103.5" customHeight="1">
      <c r="A30" s="1385" t="s">
        <v>419</v>
      </c>
      <c r="B30" s="1385"/>
      <c r="C30" s="1385"/>
      <c r="D30" s="1385"/>
      <c r="E30" s="1385"/>
      <c r="F30" s="1385"/>
    </row>
    <row r="31" spans="1:7">
      <c r="A31" s="1388"/>
      <c r="B31" s="1388"/>
      <c r="C31" s="1388"/>
      <c r="D31" s="1388"/>
      <c r="E31" s="1388"/>
      <c r="F31" s="1388"/>
    </row>
    <row r="32" spans="1:7" ht="11.25" customHeight="1">
      <c r="A32" s="1389"/>
      <c r="B32" s="1389"/>
      <c r="C32" s="1389"/>
      <c r="D32" s="1389"/>
      <c r="E32" s="1389"/>
      <c r="F32" s="1389"/>
    </row>
    <row r="33" spans="1:6" ht="14.25" customHeight="1">
      <c r="A33" s="1390"/>
      <c r="B33" s="1389"/>
      <c r="C33" s="1389"/>
      <c r="D33" s="1389"/>
      <c r="E33" s="1389"/>
      <c r="F33" s="1389"/>
    </row>
    <row r="34" spans="1:6" ht="14.25" customHeight="1">
      <c r="A34" s="1385"/>
      <c r="B34" s="1385"/>
      <c r="C34" s="1385"/>
      <c r="D34" s="1385"/>
      <c r="E34" s="1385"/>
      <c r="F34" s="1385"/>
    </row>
    <row r="35" spans="1:6" ht="25.5" customHeight="1">
      <c r="A35" s="1391"/>
      <c r="B35" s="1392"/>
      <c r="C35" s="1392"/>
      <c r="D35" s="1392"/>
      <c r="E35" s="1392"/>
      <c r="F35" s="1392"/>
    </row>
  </sheetData>
  <mergeCells count="23">
    <mergeCell ref="A31:F31"/>
    <mergeCell ref="A32:F32"/>
    <mergeCell ref="A33:F33"/>
    <mergeCell ref="A34:F34"/>
    <mergeCell ref="A35:F35"/>
    <mergeCell ref="A27:A28"/>
    <mergeCell ref="A30:F30"/>
    <mergeCell ref="A11:A12"/>
    <mergeCell ref="A13:A14"/>
    <mergeCell ref="A21:A22"/>
    <mergeCell ref="A25:A26"/>
    <mergeCell ref="A17:A18"/>
    <mergeCell ref="A15:A16"/>
    <mergeCell ref="A19:A20"/>
    <mergeCell ref="A3:D3"/>
    <mergeCell ref="A4:D4"/>
    <mergeCell ref="A7:A8"/>
    <mergeCell ref="A9:A10"/>
    <mergeCell ref="A1:B1"/>
    <mergeCell ref="C1:F1"/>
    <mergeCell ref="C5:D5"/>
    <mergeCell ref="E5:F5"/>
    <mergeCell ref="A5:B6"/>
  </mergeCells>
  <printOptions horizontalCentered="1"/>
  <pageMargins left="0.7" right="0.7" top="0.75" bottom="0.75" header="0.3" footer="0.3"/>
  <pageSetup paperSize="9" scale="90"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zoomScale="80" zoomScaleNormal="80" zoomScaleSheetLayoutView="80" workbookViewId="0">
      <selection activeCell="AD15" sqref="AD15"/>
    </sheetView>
  </sheetViews>
  <sheetFormatPr defaultColWidth="9.140625" defaultRowHeight="15"/>
  <cols>
    <col min="1" max="1" width="23.140625" style="558" customWidth="1"/>
    <col min="2" max="2" width="10.42578125" style="558" customWidth="1"/>
    <col min="3" max="3" width="10.42578125" style="559" customWidth="1"/>
    <col min="4" max="4" width="9.140625" style="559"/>
    <col min="5" max="5" width="9.7109375" style="559" customWidth="1"/>
    <col min="6" max="8" width="9.140625" style="559"/>
    <col min="9" max="10" width="10.140625" style="559" customWidth="1"/>
    <col min="11" max="14" width="9.140625" style="559"/>
    <col min="15" max="16" width="10.7109375" style="559" customWidth="1"/>
    <col min="17" max="17" width="12.42578125" style="559" customWidth="1"/>
    <col min="18" max="18" width="11" style="559" customWidth="1"/>
    <col min="19" max="20" width="10.28515625" style="559" customWidth="1"/>
    <col min="21" max="22" width="9.140625" style="559"/>
    <col min="23" max="23" width="11" style="559" customWidth="1"/>
    <col min="24" max="16384" width="9.140625" style="553"/>
  </cols>
  <sheetData>
    <row r="1" spans="1:23" s="610" customFormat="1" ht="50.1" customHeight="1">
      <c r="A1" s="1396" t="s">
        <v>309</v>
      </c>
      <c r="B1" s="1396"/>
      <c r="C1" s="813"/>
      <c r="D1" s="813"/>
      <c r="E1" s="813"/>
      <c r="F1" s="813"/>
      <c r="G1" s="813"/>
      <c r="H1" s="813"/>
      <c r="I1" s="813"/>
      <c r="J1" s="813"/>
      <c r="K1" s="813"/>
      <c r="L1" s="813"/>
      <c r="M1" s="813"/>
      <c r="N1" s="813"/>
      <c r="O1" s="813"/>
      <c r="P1" s="813"/>
      <c r="Q1" s="813"/>
      <c r="R1" s="813"/>
      <c r="S1" s="813"/>
      <c r="T1" s="1394" t="s">
        <v>58</v>
      </c>
      <c r="U1" s="1394"/>
      <c r="V1" s="1394"/>
      <c r="W1" s="1394"/>
    </row>
    <row r="2" spans="1:23" s="1055" customFormat="1" ht="6" customHeight="1">
      <c r="A2" s="1052"/>
      <c r="B2" s="1052"/>
      <c r="C2" s="1053"/>
      <c r="D2" s="1053"/>
      <c r="E2" s="1053"/>
      <c r="F2" s="1053"/>
      <c r="G2" s="1053"/>
      <c r="H2" s="1053"/>
      <c r="I2" s="1053"/>
      <c r="J2" s="1053"/>
      <c r="K2" s="1053"/>
      <c r="L2" s="1053"/>
      <c r="M2" s="1053"/>
      <c r="N2" s="1053"/>
      <c r="O2" s="1053"/>
      <c r="P2" s="1053"/>
      <c r="Q2" s="1053"/>
      <c r="R2" s="1053"/>
      <c r="S2" s="1053"/>
      <c r="T2" s="1054"/>
      <c r="U2" s="1054"/>
      <c r="V2" s="1054"/>
      <c r="W2" s="1054"/>
    </row>
    <row r="3" spans="1:23" ht="58.5" customHeight="1">
      <c r="A3" s="1395" t="s">
        <v>1024</v>
      </c>
      <c r="B3" s="1395"/>
      <c r="C3" s="1395"/>
      <c r="D3" s="1395"/>
      <c r="E3" s="1395"/>
      <c r="F3" s="1395"/>
      <c r="G3" s="1395"/>
      <c r="H3" s="1395"/>
      <c r="I3" s="1395"/>
      <c r="J3" s="1395"/>
      <c r="K3" s="1395"/>
      <c r="L3" s="1395"/>
      <c r="M3" s="1395"/>
      <c r="N3" s="1395"/>
      <c r="O3" s="1395"/>
      <c r="P3" s="1395"/>
      <c r="Q3" s="1395"/>
      <c r="R3" s="1395"/>
      <c r="S3" s="1395"/>
      <c r="T3" s="1395"/>
      <c r="U3" s="1395"/>
      <c r="V3" s="1395"/>
      <c r="W3" s="1395"/>
    </row>
    <row r="4" spans="1:23" ht="45" customHeight="1">
      <c r="A4" s="1393" t="s">
        <v>764</v>
      </c>
      <c r="B4" s="1393" t="s">
        <v>707</v>
      </c>
      <c r="C4" s="1393"/>
      <c r="D4" s="1393" t="s">
        <v>708</v>
      </c>
      <c r="E4" s="1393"/>
      <c r="F4" s="1393" t="s">
        <v>10</v>
      </c>
      <c r="G4" s="1393"/>
      <c r="H4" s="1393" t="s">
        <v>709</v>
      </c>
      <c r="I4" s="1393"/>
      <c r="J4" s="1393" t="s">
        <v>418</v>
      </c>
      <c r="K4" s="1393"/>
      <c r="L4" s="1393" t="s">
        <v>710</v>
      </c>
      <c r="M4" s="1393"/>
      <c r="N4" s="1393" t="s">
        <v>711</v>
      </c>
      <c r="O4" s="1393"/>
      <c r="P4" s="1393" t="s">
        <v>712</v>
      </c>
      <c r="Q4" s="1393"/>
      <c r="R4" s="1393" t="s">
        <v>706</v>
      </c>
      <c r="S4" s="1393"/>
      <c r="T4" s="1393" t="s">
        <v>713</v>
      </c>
      <c r="U4" s="1393"/>
      <c r="V4" s="1393" t="s">
        <v>765</v>
      </c>
      <c r="W4" s="1393"/>
    </row>
    <row r="5" spans="1:23" ht="51.75" customHeight="1">
      <c r="A5" s="1393"/>
      <c r="B5" s="616" t="s">
        <v>714</v>
      </c>
      <c r="C5" s="616" t="s">
        <v>715</v>
      </c>
      <c r="D5" s="616" t="s">
        <v>714</v>
      </c>
      <c r="E5" s="616" t="s">
        <v>715</v>
      </c>
      <c r="F5" s="616" t="s">
        <v>714</v>
      </c>
      <c r="G5" s="616" t="s">
        <v>715</v>
      </c>
      <c r="H5" s="616" t="s">
        <v>714</v>
      </c>
      <c r="I5" s="616" t="s">
        <v>715</v>
      </c>
      <c r="J5" s="616" t="s">
        <v>714</v>
      </c>
      <c r="K5" s="616" t="s">
        <v>715</v>
      </c>
      <c r="L5" s="616" t="s">
        <v>714</v>
      </c>
      <c r="M5" s="616" t="s">
        <v>715</v>
      </c>
      <c r="N5" s="616" t="s">
        <v>714</v>
      </c>
      <c r="O5" s="616" t="s">
        <v>715</v>
      </c>
      <c r="P5" s="616" t="s">
        <v>714</v>
      </c>
      <c r="Q5" s="616" t="s">
        <v>715</v>
      </c>
      <c r="R5" s="616" t="s">
        <v>714</v>
      </c>
      <c r="S5" s="616" t="s">
        <v>715</v>
      </c>
      <c r="T5" s="616" t="s">
        <v>714</v>
      </c>
      <c r="U5" s="616" t="s">
        <v>715</v>
      </c>
      <c r="V5" s="616" t="s">
        <v>714</v>
      </c>
      <c r="W5" s="616" t="s">
        <v>715</v>
      </c>
    </row>
    <row r="6" spans="1:23" ht="55.5" customHeight="1">
      <c r="A6" s="1393"/>
      <c r="B6" s="617" t="s">
        <v>716</v>
      </c>
      <c r="C6" s="617" t="s">
        <v>717</v>
      </c>
      <c r="D6" s="617" t="s">
        <v>716</v>
      </c>
      <c r="E6" s="617" t="s">
        <v>717</v>
      </c>
      <c r="F6" s="617" t="s">
        <v>716</v>
      </c>
      <c r="G6" s="617" t="s">
        <v>717</v>
      </c>
      <c r="H6" s="617" t="s">
        <v>716</v>
      </c>
      <c r="I6" s="617" t="s">
        <v>717</v>
      </c>
      <c r="J6" s="617" t="s">
        <v>716</v>
      </c>
      <c r="K6" s="617" t="s">
        <v>717</v>
      </c>
      <c r="L6" s="617" t="s">
        <v>716</v>
      </c>
      <c r="M6" s="617" t="s">
        <v>717</v>
      </c>
      <c r="N6" s="617" t="s">
        <v>716</v>
      </c>
      <c r="O6" s="617" t="s">
        <v>717</v>
      </c>
      <c r="P6" s="617" t="s">
        <v>716</v>
      </c>
      <c r="Q6" s="617" t="s">
        <v>717</v>
      </c>
      <c r="R6" s="617" t="s">
        <v>716</v>
      </c>
      <c r="S6" s="617" t="s">
        <v>717</v>
      </c>
      <c r="T6" s="617" t="s">
        <v>716</v>
      </c>
      <c r="U6" s="617" t="s">
        <v>717</v>
      </c>
      <c r="V6" s="617" t="s">
        <v>716</v>
      </c>
      <c r="W6" s="617" t="s">
        <v>717</v>
      </c>
    </row>
    <row r="7" spans="1:23" ht="27" hidden="1" customHeight="1">
      <c r="A7" s="560" t="s">
        <v>718</v>
      </c>
      <c r="B7" s="554">
        <v>33</v>
      </c>
      <c r="C7" s="555">
        <v>712063</v>
      </c>
      <c r="D7" s="556">
        <v>14</v>
      </c>
      <c r="E7" s="555">
        <v>163387</v>
      </c>
      <c r="F7" s="555">
        <v>17</v>
      </c>
      <c r="G7" s="555">
        <v>100202</v>
      </c>
      <c r="H7" s="556">
        <v>0</v>
      </c>
      <c r="I7" s="556">
        <v>0</v>
      </c>
      <c r="J7" s="556">
        <v>0</v>
      </c>
      <c r="K7" s="556">
        <v>0</v>
      </c>
      <c r="L7" s="556">
        <v>0</v>
      </c>
      <c r="M7" s="556">
        <v>0</v>
      </c>
      <c r="N7" s="556">
        <v>0</v>
      </c>
      <c r="O7" s="556">
        <v>0</v>
      </c>
      <c r="P7" s="556">
        <v>0</v>
      </c>
      <c r="Q7" s="556">
        <v>0</v>
      </c>
      <c r="R7" s="556">
        <v>0</v>
      </c>
      <c r="S7" s="556">
        <v>0</v>
      </c>
      <c r="T7" s="556">
        <v>28</v>
      </c>
      <c r="U7" s="556">
        <v>25019</v>
      </c>
      <c r="V7" s="556">
        <f>+B7+D7+F7+H7+J7+L7+N7+P7+R7+T7</f>
        <v>92</v>
      </c>
      <c r="W7" s="557">
        <f>SUM(C7+E7+G7+I7+K7+M7+O7+Q7+S7+U7)</f>
        <v>1000671</v>
      </c>
    </row>
    <row r="8" spans="1:23" ht="27" hidden="1" customHeight="1">
      <c r="A8" s="560" t="s">
        <v>719</v>
      </c>
      <c r="B8" s="554">
        <v>32</v>
      </c>
      <c r="C8" s="556">
        <v>725912</v>
      </c>
      <c r="D8" s="556">
        <v>16</v>
      </c>
      <c r="E8" s="556">
        <v>176640</v>
      </c>
      <c r="F8" s="556">
        <v>18</v>
      </c>
      <c r="G8" s="556">
        <v>103128</v>
      </c>
      <c r="H8" s="556">
        <v>0</v>
      </c>
      <c r="I8" s="556">
        <v>0</v>
      </c>
      <c r="J8" s="556">
        <v>0</v>
      </c>
      <c r="K8" s="556">
        <v>0</v>
      </c>
      <c r="L8" s="556">
        <v>0</v>
      </c>
      <c r="M8" s="556">
        <v>0</v>
      </c>
      <c r="N8" s="556">
        <v>0</v>
      </c>
      <c r="O8" s="556">
        <v>0</v>
      </c>
      <c r="P8" s="556">
        <v>0</v>
      </c>
      <c r="Q8" s="556">
        <v>0</v>
      </c>
      <c r="R8" s="556">
        <v>0</v>
      </c>
      <c r="S8" s="556">
        <v>0</v>
      </c>
      <c r="T8" s="556">
        <v>42</v>
      </c>
      <c r="U8" s="556">
        <v>26486</v>
      </c>
      <c r="V8" s="556">
        <f t="shared" ref="V8:V30" si="0">+B8+D8+F8+H8+J8+L8+N8+P8+R8+T8</f>
        <v>108</v>
      </c>
      <c r="W8" s="557">
        <f t="shared" ref="W8:W22" si="1">SUM(C8+E8+G8+I8+K8+M8+O8+Q8+S8+U8)</f>
        <v>1032166</v>
      </c>
    </row>
    <row r="9" spans="1:23" ht="27" customHeight="1">
      <c r="A9" s="1051" t="s">
        <v>720</v>
      </c>
      <c r="B9" s="554">
        <v>32</v>
      </c>
      <c r="C9" s="1050">
        <v>767386</v>
      </c>
      <c r="D9" s="1050">
        <v>16</v>
      </c>
      <c r="E9" s="1050">
        <v>188598</v>
      </c>
      <c r="F9" s="1050">
        <v>18</v>
      </c>
      <c r="G9" s="1050">
        <v>107680</v>
      </c>
      <c r="H9" s="1050">
        <v>0</v>
      </c>
      <c r="I9" s="1050">
        <v>0</v>
      </c>
      <c r="J9" s="1050">
        <v>0</v>
      </c>
      <c r="K9" s="1050">
        <v>0</v>
      </c>
      <c r="L9" s="1050">
        <v>0</v>
      </c>
      <c r="M9" s="1050">
        <v>0</v>
      </c>
      <c r="N9" s="1050">
        <v>0</v>
      </c>
      <c r="O9" s="1050">
        <v>0</v>
      </c>
      <c r="P9" s="1050">
        <v>0</v>
      </c>
      <c r="Q9" s="1050">
        <v>0</v>
      </c>
      <c r="R9" s="1050">
        <v>0</v>
      </c>
      <c r="S9" s="1050">
        <v>0</v>
      </c>
      <c r="T9" s="1050">
        <v>48</v>
      </c>
      <c r="U9" s="1050">
        <v>32876</v>
      </c>
      <c r="V9" s="557">
        <f t="shared" si="0"/>
        <v>114</v>
      </c>
      <c r="W9" s="557">
        <f t="shared" si="1"/>
        <v>1096540</v>
      </c>
    </row>
    <row r="10" spans="1:23" ht="27" customHeight="1">
      <c r="A10" s="1051" t="s">
        <v>721</v>
      </c>
      <c r="B10" s="554">
        <v>32</v>
      </c>
      <c r="C10" s="1050">
        <v>782522</v>
      </c>
      <c r="D10" s="1050">
        <v>15</v>
      </c>
      <c r="E10" s="1050">
        <v>232668</v>
      </c>
      <c r="F10" s="1050">
        <v>18</v>
      </c>
      <c r="G10" s="1050">
        <v>111927</v>
      </c>
      <c r="H10" s="1050">
        <v>0</v>
      </c>
      <c r="I10" s="1050">
        <v>0</v>
      </c>
      <c r="J10" s="1050">
        <v>0</v>
      </c>
      <c r="K10" s="1050">
        <v>0</v>
      </c>
      <c r="L10" s="1050">
        <v>0</v>
      </c>
      <c r="M10" s="1050">
        <v>0</v>
      </c>
      <c r="N10" s="1050">
        <v>0</v>
      </c>
      <c r="O10" s="1050">
        <v>0</v>
      </c>
      <c r="P10" s="1050">
        <v>0</v>
      </c>
      <c r="Q10" s="1050">
        <v>0</v>
      </c>
      <c r="R10" s="1050">
        <v>0</v>
      </c>
      <c r="S10" s="1050">
        <v>0</v>
      </c>
      <c r="T10" s="1050">
        <v>74</v>
      </c>
      <c r="U10" s="1050">
        <v>62364</v>
      </c>
      <c r="V10" s="557">
        <f t="shared" si="0"/>
        <v>139</v>
      </c>
      <c r="W10" s="557">
        <f t="shared" si="1"/>
        <v>1189481</v>
      </c>
    </row>
    <row r="11" spans="1:23" ht="27" customHeight="1">
      <c r="A11" s="1051" t="s">
        <v>722</v>
      </c>
      <c r="B11" s="554">
        <v>32</v>
      </c>
      <c r="C11" s="1050">
        <v>809185</v>
      </c>
      <c r="D11" s="1050">
        <v>15</v>
      </c>
      <c r="E11" s="1050">
        <v>269910</v>
      </c>
      <c r="F11" s="1050">
        <v>18</v>
      </c>
      <c r="G11" s="1050">
        <v>121244</v>
      </c>
      <c r="H11" s="1050">
        <v>0</v>
      </c>
      <c r="I11" s="1050">
        <v>0</v>
      </c>
      <c r="J11" s="1050">
        <v>0</v>
      </c>
      <c r="K11" s="1050">
        <v>0</v>
      </c>
      <c r="L11" s="1050">
        <v>0</v>
      </c>
      <c r="M11" s="1050">
        <v>0</v>
      </c>
      <c r="N11" s="1050">
        <v>0</v>
      </c>
      <c r="O11" s="1050">
        <v>0</v>
      </c>
      <c r="P11" s="1050">
        <v>0</v>
      </c>
      <c r="Q11" s="1050">
        <v>0</v>
      </c>
      <c r="R11" s="1050">
        <v>0</v>
      </c>
      <c r="S11" s="1050">
        <v>0</v>
      </c>
      <c r="T11" s="1050">
        <v>82</v>
      </c>
      <c r="U11" s="1050">
        <v>97125</v>
      </c>
      <c r="V11" s="557">
        <f t="shared" si="0"/>
        <v>147</v>
      </c>
      <c r="W11" s="557">
        <f t="shared" si="1"/>
        <v>1297464</v>
      </c>
    </row>
    <row r="12" spans="1:23" ht="27" customHeight="1">
      <c r="A12" s="1051" t="s">
        <v>723</v>
      </c>
      <c r="B12" s="554">
        <v>32</v>
      </c>
      <c r="C12" s="1050">
        <v>820480</v>
      </c>
      <c r="D12" s="1050">
        <v>15</v>
      </c>
      <c r="E12" s="1050">
        <v>341328</v>
      </c>
      <c r="F12" s="1050">
        <v>18</v>
      </c>
      <c r="G12" s="1050">
        <v>140304</v>
      </c>
      <c r="H12" s="1050">
        <v>0</v>
      </c>
      <c r="I12" s="1050">
        <v>0</v>
      </c>
      <c r="J12" s="1050">
        <v>0</v>
      </c>
      <c r="K12" s="1050">
        <v>0</v>
      </c>
      <c r="L12" s="1050">
        <v>0</v>
      </c>
      <c r="M12" s="1050">
        <v>0</v>
      </c>
      <c r="N12" s="1050">
        <v>0</v>
      </c>
      <c r="O12" s="1050">
        <v>0</v>
      </c>
      <c r="P12" s="1050">
        <v>0</v>
      </c>
      <c r="Q12" s="1050">
        <v>0</v>
      </c>
      <c r="R12" s="1050">
        <v>0</v>
      </c>
      <c r="S12" s="1050">
        <v>0</v>
      </c>
      <c r="T12" s="1050">
        <v>97</v>
      </c>
      <c r="U12" s="1050">
        <v>126944</v>
      </c>
      <c r="V12" s="557">
        <f t="shared" si="0"/>
        <v>162</v>
      </c>
      <c r="W12" s="557">
        <f t="shared" si="1"/>
        <v>1429056</v>
      </c>
    </row>
    <row r="13" spans="1:23" ht="27" customHeight="1">
      <c r="A13" s="1051" t="s">
        <v>724</v>
      </c>
      <c r="B13" s="554">
        <v>33</v>
      </c>
      <c r="C13" s="1050">
        <v>877587</v>
      </c>
      <c r="D13" s="1050">
        <v>22</v>
      </c>
      <c r="E13" s="1050">
        <v>436542</v>
      </c>
      <c r="F13" s="1050">
        <v>20</v>
      </c>
      <c r="G13" s="1050">
        <v>144264</v>
      </c>
      <c r="H13" s="1050">
        <v>9</v>
      </c>
      <c r="I13" s="1050">
        <v>26089</v>
      </c>
      <c r="J13" s="1050">
        <v>5</v>
      </c>
      <c r="K13" s="1050">
        <v>112</v>
      </c>
      <c r="L13" s="1050">
        <v>0</v>
      </c>
      <c r="M13" s="1050">
        <v>0</v>
      </c>
      <c r="N13" s="1050">
        <v>0</v>
      </c>
      <c r="O13" s="1050">
        <v>0</v>
      </c>
      <c r="P13" s="1050">
        <v>0</v>
      </c>
      <c r="Q13" s="1050">
        <v>0</v>
      </c>
      <c r="R13" s="1050">
        <v>0</v>
      </c>
      <c r="S13" s="1050">
        <v>0</v>
      </c>
      <c r="T13" s="1050">
        <v>77</v>
      </c>
      <c r="U13" s="1050">
        <v>29459</v>
      </c>
      <c r="V13" s="557">
        <f t="shared" si="0"/>
        <v>166</v>
      </c>
      <c r="W13" s="557">
        <f t="shared" si="1"/>
        <v>1514053</v>
      </c>
    </row>
    <row r="14" spans="1:23" ht="27" customHeight="1">
      <c r="A14" s="1051" t="s">
        <v>725</v>
      </c>
      <c r="B14" s="554">
        <v>33</v>
      </c>
      <c r="C14" s="1050">
        <v>882496</v>
      </c>
      <c r="D14" s="1050">
        <v>22</v>
      </c>
      <c r="E14" s="1050">
        <v>447930</v>
      </c>
      <c r="F14" s="1050">
        <v>20</v>
      </c>
      <c r="G14" s="1050">
        <v>141917</v>
      </c>
      <c r="H14" s="1050">
        <v>0</v>
      </c>
      <c r="I14" s="1050">
        <v>0</v>
      </c>
      <c r="J14" s="1050">
        <v>5</v>
      </c>
      <c r="K14" s="1050">
        <v>112</v>
      </c>
      <c r="L14" s="1050">
        <v>0</v>
      </c>
      <c r="M14" s="1050">
        <v>0</v>
      </c>
      <c r="N14" s="1050">
        <v>0</v>
      </c>
      <c r="O14" s="1050">
        <v>0</v>
      </c>
      <c r="P14" s="1050">
        <v>0</v>
      </c>
      <c r="Q14" s="1050">
        <v>0</v>
      </c>
      <c r="R14" s="1050">
        <v>0</v>
      </c>
      <c r="S14" s="1050">
        <v>0</v>
      </c>
      <c r="T14" s="1050">
        <v>71</v>
      </c>
      <c r="U14" s="1050">
        <v>27415</v>
      </c>
      <c r="V14" s="557">
        <f t="shared" si="0"/>
        <v>151</v>
      </c>
      <c r="W14" s="557">
        <f t="shared" si="1"/>
        <v>1499870</v>
      </c>
    </row>
    <row r="15" spans="1:23" ht="27" customHeight="1">
      <c r="A15" s="1051" t="s">
        <v>726</v>
      </c>
      <c r="B15" s="554">
        <v>33</v>
      </c>
      <c r="C15" s="1050">
        <v>889509</v>
      </c>
      <c r="D15" s="1050">
        <v>22</v>
      </c>
      <c r="E15" s="1050">
        <v>488723</v>
      </c>
      <c r="F15" s="1050">
        <v>21</v>
      </c>
      <c r="G15" s="1050">
        <v>141729</v>
      </c>
      <c r="H15" s="1050">
        <v>0</v>
      </c>
      <c r="I15" s="1050">
        <v>0</v>
      </c>
      <c r="J15" s="1050">
        <v>6</v>
      </c>
      <c r="K15" s="1050">
        <v>409</v>
      </c>
      <c r="L15" s="1050">
        <v>0</v>
      </c>
      <c r="M15" s="1050">
        <v>0</v>
      </c>
      <c r="N15" s="1050">
        <v>0</v>
      </c>
      <c r="O15" s="1050">
        <v>0</v>
      </c>
      <c r="P15" s="1050">
        <v>0</v>
      </c>
      <c r="Q15" s="1050">
        <v>0</v>
      </c>
      <c r="R15" s="1050">
        <v>0</v>
      </c>
      <c r="S15" s="1050">
        <v>0</v>
      </c>
      <c r="T15" s="1050">
        <v>79</v>
      </c>
      <c r="U15" s="1050">
        <v>26195</v>
      </c>
      <c r="V15" s="557">
        <f t="shared" si="0"/>
        <v>161</v>
      </c>
      <c r="W15" s="557">
        <f t="shared" si="1"/>
        <v>1546565</v>
      </c>
    </row>
    <row r="16" spans="1:23" ht="27" customHeight="1">
      <c r="A16" s="1051" t="s">
        <v>727</v>
      </c>
      <c r="B16" s="554">
        <v>33</v>
      </c>
      <c r="C16" s="1050">
        <v>907328</v>
      </c>
      <c r="D16" s="1050">
        <v>22</v>
      </c>
      <c r="E16" s="1050">
        <v>544566</v>
      </c>
      <c r="F16" s="1050">
        <v>21</v>
      </c>
      <c r="G16" s="1050">
        <v>145988</v>
      </c>
      <c r="H16" s="1050">
        <v>0</v>
      </c>
      <c r="I16" s="1050">
        <v>0</v>
      </c>
      <c r="J16" s="1050">
        <v>6</v>
      </c>
      <c r="K16" s="1050">
        <v>486</v>
      </c>
      <c r="L16" s="1050">
        <v>5</v>
      </c>
      <c r="M16" s="1050">
        <v>379</v>
      </c>
      <c r="N16" s="1050">
        <v>0</v>
      </c>
      <c r="O16" s="1050">
        <v>0</v>
      </c>
      <c r="P16" s="1050">
        <v>0</v>
      </c>
      <c r="Q16" s="1050">
        <v>0</v>
      </c>
      <c r="R16" s="1050">
        <v>0</v>
      </c>
      <c r="S16" s="1050">
        <v>0</v>
      </c>
      <c r="T16" s="1050">
        <v>73</v>
      </c>
      <c r="U16" s="1050">
        <v>24891</v>
      </c>
      <c r="V16" s="557">
        <f t="shared" si="0"/>
        <v>160</v>
      </c>
      <c r="W16" s="557">
        <f t="shared" si="1"/>
        <v>1623638</v>
      </c>
    </row>
    <row r="17" spans="1:23" ht="27" customHeight="1">
      <c r="A17" s="1051" t="s">
        <v>728</v>
      </c>
      <c r="B17" s="554">
        <v>33</v>
      </c>
      <c r="C17" s="1050">
        <v>925039</v>
      </c>
      <c r="D17" s="1050">
        <v>22</v>
      </c>
      <c r="E17" s="1050">
        <v>615301</v>
      </c>
      <c r="F17" s="1050">
        <v>21</v>
      </c>
      <c r="G17" s="1050">
        <v>149187</v>
      </c>
      <c r="H17" s="1050">
        <v>0</v>
      </c>
      <c r="I17" s="1050">
        <v>0</v>
      </c>
      <c r="J17" s="1050">
        <v>6</v>
      </c>
      <c r="K17" s="1050">
        <v>336</v>
      </c>
      <c r="L17" s="1050">
        <v>5</v>
      </c>
      <c r="M17" s="1050">
        <v>381</v>
      </c>
      <c r="N17" s="1050">
        <v>0</v>
      </c>
      <c r="O17" s="1050">
        <v>0</v>
      </c>
      <c r="P17" s="1050">
        <v>0</v>
      </c>
      <c r="Q17" s="1050">
        <v>0</v>
      </c>
      <c r="R17" s="1050">
        <v>0</v>
      </c>
      <c r="S17" s="1050">
        <v>0</v>
      </c>
      <c r="T17" s="1050">
        <v>77</v>
      </c>
      <c r="U17" s="1050">
        <v>24153</v>
      </c>
      <c r="V17" s="557">
        <f t="shared" si="0"/>
        <v>164</v>
      </c>
      <c r="W17" s="557">
        <f t="shared" si="1"/>
        <v>1714397</v>
      </c>
    </row>
    <row r="18" spans="1:23" ht="27" customHeight="1">
      <c r="A18" s="1051" t="s">
        <v>729</v>
      </c>
      <c r="B18" s="554">
        <v>33</v>
      </c>
      <c r="C18" s="1050">
        <v>958618</v>
      </c>
      <c r="D18" s="1050">
        <v>21</v>
      </c>
      <c r="E18" s="1050">
        <v>654722</v>
      </c>
      <c r="F18" s="1050">
        <v>21</v>
      </c>
      <c r="G18" s="1050">
        <v>160568</v>
      </c>
      <c r="H18" s="1050">
        <v>0</v>
      </c>
      <c r="I18" s="1050">
        <v>0</v>
      </c>
      <c r="J18" s="1050">
        <v>8</v>
      </c>
      <c r="K18" s="1050">
        <v>568</v>
      </c>
      <c r="L18" s="1050">
        <v>5</v>
      </c>
      <c r="M18" s="1050">
        <v>371</v>
      </c>
      <c r="N18" s="1050">
        <v>0</v>
      </c>
      <c r="O18" s="1050">
        <v>0</v>
      </c>
      <c r="P18" s="1050">
        <v>0</v>
      </c>
      <c r="Q18" s="1050">
        <v>0</v>
      </c>
      <c r="R18" s="1050">
        <v>0</v>
      </c>
      <c r="S18" s="1050">
        <v>0</v>
      </c>
      <c r="T18" s="1050">
        <v>81</v>
      </c>
      <c r="U18" s="1050">
        <v>27308</v>
      </c>
      <c r="V18" s="557">
        <f t="shared" si="0"/>
        <v>169</v>
      </c>
      <c r="W18" s="557">
        <f t="shared" si="1"/>
        <v>1802155</v>
      </c>
    </row>
    <row r="19" spans="1:23" ht="27" customHeight="1">
      <c r="A19" s="1051" t="s">
        <v>730</v>
      </c>
      <c r="B19" s="554">
        <v>33</v>
      </c>
      <c r="C19" s="1050">
        <v>975300</v>
      </c>
      <c r="D19" s="1050">
        <v>21</v>
      </c>
      <c r="E19" s="1050">
        <v>684144</v>
      </c>
      <c r="F19" s="1050">
        <v>21</v>
      </c>
      <c r="G19" s="1050">
        <v>171428</v>
      </c>
      <c r="H19" s="1050">
        <v>0</v>
      </c>
      <c r="I19" s="1050">
        <v>0</v>
      </c>
      <c r="J19" s="1050">
        <v>8</v>
      </c>
      <c r="K19" s="1050">
        <v>839</v>
      </c>
      <c r="L19" s="1050">
        <v>5</v>
      </c>
      <c r="M19" s="1050">
        <v>372</v>
      </c>
      <c r="N19" s="1050">
        <v>0</v>
      </c>
      <c r="O19" s="1050">
        <v>0</v>
      </c>
      <c r="P19" s="1050">
        <v>0</v>
      </c>
      <c r="Q19" s="1050">
        <v>0</v>
      </c>
      <c r="R19" s="1050">
        <v>0</v>
      </c>
      <c r="S19" s="1050">
        <v>0</v>
      </c>
      <c r="T19" s="1050">
        <v>84</v>
      </c>
      <c r="U19" s="1050">
        <v>26955</v>
      </c>
      <c r="V19" s="557">
        <f t="shared" si="0"/>
        <v>172</v>
      </c>
      <c r="W19" s="557">
        <f t="shared" si="1"/>
        <v>1859038</v>
      </c>
    </row>
    <row r="20" spans="1:23" ht="27" customHeight="1">
      <c r="A20" s="1051" t="s">
        <v>731</v>
      </c>
      <c r="B20" s="554">
        <v>33</v>
      </c>
      <c r="C20" s="1050">
        <v>1012277</v>
      </c>
      <c r="D20" s="1050">
        <v>21</v>
      </c>
      <c r="E20" s="1050">
        <v>674404</v>
      </c>
      <c r="F20" s="1050">
        <v>21</v>
      </c>
      <c r="G20" s="1050">
        <v>178691</v>
      </c>
      <c r="H20" s="1050">
        <v>0</v>
      </c>
      <c r="I20" s="1050">
        <v>0</v>
      </c>
      <c r="J20" s="1050">
        <v>8</v>
      </c>
      <c r="K20" s="1050">
        <v>547</v>
      </c>
      <c r="L20" s="1050">
        <v>0</v>
      </c>
      <c r="M20" s="1050">
        <v>0</v>
      </c>
      <c r="N20" s="1050">
        <v>0</v>
      </c>
      <c r="O20" s="1050">
        <v>0</v>
      </c>
      <c r="P20" s="1050">
        <v>0</v>
      </c>
      <c r="Q20" s="1050">
        <v>0</v>
      </c>
      <c r="R20" s="1050">
        <v>0</v>
      </c>
      <c r="S20" s="1050">
        <v>0</v>
      </c>
      <c r="T20" s="1050">
        <v>101</v>
      </c>
      <c r="U20" s="1050">
        <v>28251</v>
      </c>
      <c r="V20" s="557">
        <f t="shared" si="0"/>
        <v>184</v>
      </c>
      <c r="W20" s="557">
        <f t="shared" si="1"/>
        <v>1894170</v>
      </c>
    </row>
    <row r="21" spans="1:23" ht="27" customHeight="1">
      <c r="A21" s="1051" t="s">
        <v>732</v>
      </c>
      <c r="B21" s="554">
        <v>33</v>
      </c>
      <c r="C21" s="1050">
        <v>1018092</v>
      </c>
      <c r="D21" s="1050">
        <v>20</v>
      </c>
      <c r="E21" s="1050">
        <v>666303</v>
      </c>
      <c r="F21" s="1050">
        <v>21</v>
      </c>
      <c r="G21" s="1050">
        <v>184852</v>
      </c>
      <c r="H21" s="1050">
        <v>0</v>
      </c>
      <c r="I21" s="1050">
        <v>0</v>
      </c>
      <c r="J21" s="1050">
        <v>8</v>
      </c>
      <c r="K21" s="1050">
        <v>558</v>
      </c>
      <c r="L21" s="1050">
        <v>0</v>
      </c>
      <c r="M21" s="1050">
        <v>0</v>
      </c>
      <c r="N21" s="1050">
        <v>7</v>
      </c>
      <c r="O21" s="1050">
        <v>15679</v>
      </c>
      <c r="P21" s="1050">
        <v>0</v>
      </c>
      <c r="Q21" s="1050">
        <v>0</v>
      </c>
      <c r="R21" s="1050">
        <v>0</v>
      </c>
      <c r="S21" s="1050">
        <v>0</v>
      </c>
      <c r="T21" s="1050">
        <v>96</v>
      </c>
      <c r="U21" s="1050">
        <v>32409</v>
      </c>
      <c r="V21" s="557">
        <f>+B21+D21+F21+H21+J21+L21+N21+P21+R21+T21</f>
        <v>185</v>
      </c>
      <c r="W21" s="557">
        <f t="shared" si="1"/>
        <v>1917893</v>
      </c>
    </row>
    <row r="22" spans="1:23" ht="27" customHeight="1">
      <c r="A22" s="1051" t="s">
        <v>733</v>
      </c>
      <c r="B22" s="554">
        <v>33</v>
      </c>
      <c r="C22" s="1050">
        <v>1021952</v>
      </c>
      <c r="D22" s="1050">
        <v>20</v>
      </c>
      <c r="E22" s="1050">
        <v>687790</v>
      </c>
      <c r="F22" s="1050">
        <v>21</v>
      </c>
      <c r="G22" s="1050">
        <v>190659</v>
      </c>
      <c r="H22" s="1050">
        <v>0</v>
      </c>
      <c r="I22" s="1050">
        <v>0</v>
      </c>
      <c r="J22" s="1050">
        <v>14</v>
      </c>
      <c r="K22" s="1050">
        <v>5414</v>
      </c>
      <c r="L22" s="1050">
        <v>0</v>
      </c>
      <c r="M22" s="1050">
        <v>0</v>
      </c>
      <c r="N22" s="1050">
        <v>9</v>
      </c>
      <c r="O22" s="1050">
        <v>11854</v>
      </c>
      <c r="P22" s="1050">
        <v>0</v>
      </c>
      <c r="Q22" s="1050">
        <v>0</v>
      </c>
      <c r="R22" s="1050">
        <v>0</v>
      </c>
      <c r="S22" s="1050">
        <v>0</v>
      </c>
      <c r="T22" s="1050">
        <v>93</v>
      </c>
      <c r="U22" s="1050">
        <v>28496</v>
      </c>
      <c r="V22" s="557">
        <f t="shared" si="0"/>
        <v>190</v>
      </c>
      <c r="W22" s="557">
        <f t="shared" si="1"/>
        <v>1946165</v>
      </c>
    </row>
    <row r="23" spans="1:23" ht="27" customHeight="1">
      <c r="A23" s="1051" t="s">
        <v>734</v>
      </c>
      <c r="B23" s="554">
        <v>33</v>
      </c>
      <c r="C23" s="1050">
        <v>1131749</v>
      </c>
      <c r="D23" s="1050">
        <v>20</v>
      </c>
      <c r="E23" s="1050">
        <v>711295</v>
      </c>
      <c r="F23" s="1050">
        <v>21</v>
      </c>
      <c r="G23" s="1050">
        <v>193866</v>
      </c>
      <c r="H23" s="1050">
        <v>0</v>
      </c>
      <c r="I23" s="1050">
        <v>0</v>
      </c>
      <c r="J23" s="1050">
        <v>10</v>
      </c>
      <c r="K23" s="1050">
        <v>1647</v>
      </c>
      <c r="L23" s="1050">
        <v>0</v>
      </c>
      <c r="M23" s="1050">
        <v>0</v>
      </c>
      <c r="N23" s="1050">
        <v>10</v>
      </c>
      <c r="O23" s="1050">
        <v>4127</v>
      </c>
      <c r="P23" s="1050">
        <v>5</v>
      </c>
      <c r="Q23" s="1050">
        <v>1028</v>
      </c>
      <c r="R23" s="1050">
        <v>0</v>
      </c>
      <c r="S23" s="1050">
        <v>0</v>
      </c>
      <c r="T23" s="1050">
        <v>101</v>
      </c>
      <c r="U23" s="1050">
        <v>25764</v>
      </c>
      <c r="V23" s="557">
        <f t="shared" si="0"/>
        <v>200</v>
      </c>
      <c r="W23" s="557">
        <v>2069476</v>
      </c>
    </row>
    <row r="24" spans="1:23" ht="27" customHeight="1">
      <c r="A24" s="1051" t="s">
        <v>735</v>
      </c>
      <c r="B24" s="554">
        <v>33</v>
      </c>
      <c r="C24" s="1050">
        <v>1154177</v>
      </c>
      <c r="D24" s="1050">
        <v>20</v>
      </c>
      <c r="E24" s="1050">
        <v>730516</v>
      </c>
      <c r="F24" s="1050">
        <v>21</v>
      </c>
      <c r="G24" s="1050">
        <v>206640</v>
      </c>
      <c r="H24" s="1050">
        <v>0</v>
      </c>
      <c r="I24" s="1050">
        <v>0</v>
      </c>
      <c r="J24" s="1050">
        <v>10</v>
      </c>
      <c r="K24" s="1050">
        <v>998</v>
      </c>
      <c r="L24" s="1050">
        <v>0</v>
      </c>
      <c r="M24" s="1050">
        <v>0</v>
      </c>
      <c r="N24" s="1050">
        <v>10</v>
      </c>
      <c r="O24" s="1050">
        <v>4938</v>
      </c>
      <c r="P24" s="1050">
        <v>5</v>
      </c>
      <c r="Q24" s="1050">
        <v>910</v>
      </c>
      <c r="R24" s="1050">
        <v>5</v>
      </c>
      <c r="S24" s="1050">
        <v>82</v>
      </c>
      <c r="T24" s="1050">
        <v>102</v>
      </c>
      <c r="U24" s="1050">
        <v>25424</v>
      </c>
      <c r="V24" s="557">
        <f t="shared" si="0"/>
        <v>206</v>
      </c>
      <c r="W24" s="557">
        <v>2123685</v>
      </c>
    </row>
    <row r="25" spans="1:23" ht="27" customHeight="1">
      <c r="A25" s="1051" t="s">
        <v>886</v>
      </c>
      <c r="B25" s="554">
        <v>33</v>
      </c>
      <c r="C25" s="1050">
        <v>1213439</v>
      </c>
      <c r="D25" s="1050">
        <v>20</v>
      </c>
      <c r="E25" s="1050">
        <v>727187</v>
      </c>
      <c r="F25" s="1050">
        <v>21</v>
      </c>
      <c r="G25" s="1050">
        <v>212593</v>
      </c>
      <c r="H25" s="1050">
        <v>0</v>
      </c>
      <c r="I25" s="1050">
        <v>0</v>
      </c>
      <c r="J25" s="1050">
        <v>10</v>
      </c>
      <c r="K25" s="1050">
        <v>997</v>
      </c>
      <c r="L25" s="1050">
        <v>0</v>
      </c>
      <c r="M25" s="1050">
        <v>0</v>
      </c>
      <c r="N25" s="1050">
        <v>10</v>
      </c>
      <c r="O25" s="1050">
        <v>4337</v>
      </c>
      <c r="P25" s="1050">
        <v>5</v>
      </c>
      <c r="Q25" s="1050">
        <v>1017</v>
      </c>
      <c r="R25" s="1050">
        <v>6</v>
      </c>
      <c r="S25" s="1050">
        <v>220</v>
      </c>
      <c r="T25" s="1050">
        <v>106</v>
      </c>
      <c r="U25" s="1050">
        <v>29855</v>
      </c>
      <c r="V25" s="557">
        <f t="shared" si="0"/>
        <v>211</v>
      </c>
      <c r="W25" s="557">
        <f t="shared" ref="W25:W26" si="2">SUM(C25+E25+G25+I25+K25+M25+O25+Q25+S25+U25)</f>
        <v>2189645</v>
      </c>
    </row>
    <row r="26" spans="1:23" ht="27" customHeight="1">
      <c r="A26" s="1051" t="s">
        <v>890</v>
      </c>
      <c r="B26" s="554">
        <v>33</v>
      </c>
      <c r="C26" s="1050">
        <v>1256438</v>
      </c>
      <c r="D26" s="1050">
        <v>20</v>
      </c>
      <c r="E26" s="1050">
        <v>762439</v>
      </c>
      <c r="F26" s="1050">
        <v>21</v>
      </c>
      <c r="G26" s="1050">
        <v>220357</v>
      </c>
      <c r="H26" s="1050">
        <v>0</v>
      </c>
      <c r="I26" s="1050">
        <v>0</v>
      </c>
      <c r="J26" s="1050">
        <v>11</v>
      </c>
      <c r="K26" s="1050">
        <v>1624</v>
      </c>
      <c r="L26" s="1050">
        <v>0</v>
      </c>
      <c r="M26" s="1050">
        <v>0</v>
      </c>
      <c r="N26" s="1050">
        <v>10</v>
      </c>
      <c r="O26" s="1050">
        <v>3491</v>
      </c>
      <c r="P26" s="1050">
        <v>4</v>
      </c>
      <c r="Q26" s="1050">
        <v>610</v>
      </c>
      <c r="R26" s="1050">
        <v>6</v>
      </c>
      <c r="S26" s="1050">
        <v>225</v>
      </c>
      <c r="T26" s="1050">
        <v>112</v>
      </c>
      <c r="U26" s="1050">
        <v>35101</v>
      </c>
      <c r="V26" s="557">
        <f t="shared" si="0"/>
        <v>217</v>
      </c>
      <c r="W26" s="557">
        <f t="shared" si="2"/>
        <v>2280285</v>
      </c>
    </row>
    <row r="27" spans="1:23" ht="27" customHeight="1">
      <c r="A27" s="1051" t="s">
        <v>905</v>
      </c>
      <c r="B27" s="557">
        <v>33</v>
      </c>
      <c r="C27" s="1050">
        <v>1269725</v>
      </c>
      <c r="D27" s="1050">
        <v>20</v>
      </c>
      <c r="E27" s="1050">
        <v>785297</v>
      </c>
      <c r="F27" s="1050">
        <v>21</v>
      </c>
      <c r="G27" s="1050">
        <v>230500</v>
      </c>
      <c r="H27" s="1050">
        <v>0</v>
      </c>
      <c r="I27" s="1050">
        <v>0</v>
      </c>
      <c r="J27" s="1050">
        <v>11</v>
      </c>
      <c r="K27" s="1050">
        <v>1556</v>
      </c>
      <c r="L27" s="1050">
        <v>0</v>
      </c>
      <c r="M27" s="1050">
        <v>0</v>
      </c>
      <c r="N27" s="1050">
        <v>10</v>
      </c>
      <c r="O27" s="1050">
        <v>3549</v>
      </c>
      <c r="P27" s="1050">
        <v>4</v>
      </c>
      <c r="Q27" s="1050">
        <v>558</v>
      </c>
      <c r="R27" s="1050">
        <v>6</v>
      </c>
      <c r="S27" s="1050">
        <v>185</v>
      </c>
      <c r="T27" s="1050">
        <v>123</v>
      </c>
      <c r="U27" s="1050">
        <v>39618</v>
      </c>
      <c r="V27" s="557">
        <f>+B27+D27+F27+H27+J27+L27+N27+P27+R27+T27</f>
        <v>228</v>
      </c>
      <c r="W27" s="557">
        <f>SUM(C27+E27+G27+I27+K27+M27+O27+Q27+S27+U27)</f>
        <v>2330988</v>
      </c>
    </row>
    <row r="28" spans="1:23" ht="27" customHeight="1">
      <c r="A28" s="1051" t="s">
        <v>941</v>
      </c>
      <c r="B28" s="557">
        <v>33</v>
      </c>
      <c r="C28" s="1050">
        <v>1312986</v>
      </c>
      <c r="D28" s="1050">
        <v>20</v>
      </c>
      <c r="E28" s="1050">
        <v>823308</v>
      </c>
      <c r="F28" s="1050">
        <v>21</v>
      </c>
      <c r="G28" s="1050">
        <v>236487</v>
      </c>
      <c r="H28" s="1050">
        <v>0</v>
      </c>
      <c r="I28" s="1050">
        <v>0</v>
      </c>
      <c r="J28" s="1050">
        <v>12</v>
      </c>
      <c r="K28" s="1050">
        <v>1427</v>
      </c>
      <c r="L28" s="1050">
        <v>0</v>
      </c>
      <c r="M28" s="1050">
        <v>0</v>
      </c>
      <c r="N28" s="1050">
        <v>10</v>
      </c>
      <c r="O28" s="1050">
        <v>3543</v>
      </c>
      <c r="P28" s="1050">
        <v>3</v>
      </c>
      <c r="Q28" s="1050">
        <v>362</v>
      </c>
      <c r="R28" s="1050">
        <v>6</v>
      </c>
      <c r="S28" s="1050">
        <v>116</v>
      </c>
      <c r="T28" s="1050">
        <v>122</v>
      </c>
      <c r="U28" s="1050">
        <v>43711</v>
      </c>
      <c r="V28" s="557">
        <f t="shared" si="0"/>
        <v>227</v>
      </c>
      <c r="W28" s="557">
        <f>SUM(C28+E28+G28+I28+K28+M28+O28+Q28+S28+U28)</f>
        <v>2421940</v>
      </c>
    </row>
    <row r="29" spans="1:23" ht="27" customHeight="1">
      <c r="A29" s="1051" t="s">
        <v>1135</v>
      </c>
      <c r="B29" s="557">
        <v>33</v>
      </c>
      <c r="C29" s="1050">
        <v>1349209</v>
      </c>
      <c r="D29" s="1050">
        <v>20</v>
      </c>
      <c r="E29" s="1050">
        <v>845512</v>
      </c>
      <c r="F29" s="1050">
        <v>21</v>
      </c>
      <c r="G29" s="1050">
        <v>245636</v>
      </c>
      <c r="H29" s="1050">
        <v>0</v>
      </c>
      <c r="I29" s="1050">
        <v>0</v>
      </c>
      <c r="J29" s="1050">
        <v>12</v>
      </c>
      <c r="K29" s="1050">
        <v>3560</v>
      </c>
      <c r="L29" s="1050">
        <v>0</v>
      </c>
      <c r="M29" s="1050">
        <v>0</v>
      </c>
      <c r="N29" s="1050">
        <v>10</v>
      </c>
      <c r="O29" s="1050">
        <v>3646</v>
      </c>
      <c r="P29" s="1050">
        <v>3</v>
      </c>
      <c r="Q29" s="1050">
        <v>344</v>
      </c>
      <c r="R29" s="1050">
        <v>6</v>
      </c>
      <c r="S29" s="1050">
        <v>118</v>
      </c>
      <c r="T29" s="1050">
        <v>127</v>
      </c>
      <c r="U29" s="1050">
        <v>47398</v>
      </c>
      <c r="V29" s="557">
        <f t="shared" si="0"/>
        <v>232</v>
      </c>
      <c r="W29" s="557">
        <f t="shared" ref="W29:W30" si="3">SUM(C29+E29+G29+I29+K29+M29+O29+Q29+S29+U29)</f>
        <v>2495423</v>
      </c>
    </row>
    <row r="30" spans="1:23" ht="27" customHeight="1">
      <c r="A30" s="1051" t="s">
        <v>1137</v>
      </c>
      <c r="B30" s="557">
        <v>32</v>
      </c>
      <c r="C30" s="1050">
        <v>1352055</v>
      </c>
      <c r="D30" s="1050">
        <v>20</v>
      </c>
      <c r="E30" s="1050">
        <v>821759</v>
      </c>
      <c r="F30" s="1050">
        <v>21</v>
      </c>
      <c r="G30" s="1050">
        <v>274716</v>
      </c>
      <c r="H30" s="1050">
        <v>0</v>
      </c>
      <c r="I30" s="1050">
        <v>0</v>
      </c>
      <c r="J30" s="1050">
        <v>10</v>
      </c>
      <c r="K30" s="1050">
        <v>3359</v>
      </c>
      <c r="L30" s="1050">
        <v>0</v>
      </c>
      <c r="M30" s="1050">
        <v>0</v>
      </c>
      <c r="N30" s="1050">
        <v>10</v>
      </c>
      <c r="O30" s="1050">
        <v>8512</v>
      </c>
      <c r="P30" s="1050">
        <v>3</v>
      </c>
      <c r="Q30" s="1050">
        <v>253</v>
      </c>
      <c r="R30" s="1050">
        <v>6</v>
      </c>
      <c r="S30" s="1050">
        <v>87</v>
      </c>
      <c r="T30" s="1050">
        <v>129</v>
      </c>
      <c r="U30" s="1050">
        <v>51591</v>
      </c>
      <c r="V30" s="557">
        <f t="shared" si="0"/>
        <v>231</v>
      </c>
      <c r="W30" s="557">
        <f t="shared" si="3"/>
        <v>2512332</v>
      </c>
    </row>
    <row r="31" spans="1:23" ht="28.5" customHeight="1"/>
  </sheetData>
  <mergeCells count="15">
    <mergeCell ref="R4:S4"/>
    <mergeCell ref="T4:U4"/>
    <mergeCell ref="V4:W4"/>
    <mergeCell ref="T1:W1"/>
    <mergeCell ref="A3:W3"/>
    <mergeCell ref="A4:A6"/>
    <mergeCell ref="B4:C4"/>
    <mergeCell ref="D4:E4"/>
    <mergeCell ref="F4:G4"/>
    <mergeCell ref="H4:I4"/>
    <mergeCell ref="J4:K4"/>
    <mergeCell ref="L4:M4"/>
    <mergeCell ref="N4:O4"/>
    <mergeCell ref="P4:Q4"/>
    <mergeCell ref="A1:B1"/>
  </mergeCells>
  <printOptions horizontalCentered="1" verticalCentered="1"/>
  <pageMargins left="0.70866141732283472" right="0.70866141732283472" top="0.74803149606299213" bottom="0.35433070866141736" header="0.31496062992125984" footer="0.31496062992125984"/>
  <pageSetup paperSize="9" scale="55"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view="pageBreakPreview" topLeftCell="A19" zoomScale="90" zoomScaleNormal="100" zoomScaleSheetLayoutView="90" workbookViewId="0">
      <selection activeCell="K32" sqref="K32"/>
    </sheetView>
  </sheetViews>
  <sheetFormatPr defaultColWidth="9.140625" defaultRowHeight="12.75"/>
  <cols>
    <col min="1" max="1" width="9.140625" style="80"/>
    <col min="2" max="2" width="46.28515625" style="81" customWidth="1"/>
    <col min="3" max="3" width="17.140625" style="79" customWidth="1"/>
    <col min="4" max="4" width="17.5703125" style="79" customWidth="1"/>
    <col min="5" max="5" width="17.140625" style="79" customWidth="1"/>
    <col min="6" max="6" width="17.5703125" style="79" customWidth="1"/>
    <col min="7" max="16384" width="9.140625" style="79"/>
  </cols>
  <sheetData>
    <row r="1" spans="1:6" s="1008" customFormat="1" ht="42.75" customHeight="1">
      <c r="A1" s="1409" t="s">
        <v>309</v>
      </c>
      <c r="B1" s="1409"/>
      <c r="C1" s="1409"/>
      <c r="D1" s="1397" t="s">
        <v>58</v>
      </c>
      <c r="E1" s="1397"/>
      <c r="F1" s="1397"/>
    </row>
    <row r="2" spans="1:6" ht="6" customHeight="1">
      <c r="A2" s="814"/>
      <c r="B2" s="815"/>
      <c r="C2" s="815"/>
      <c r="D2" s="815"/>
      <c r="E2" s="815"/>
      <c r="F2" s="815"/>
    </row>
    <row r="3" spans="1:6" ht="43.5" customHeight="1" thickBot="1">
      <c r="A3" s="1400" t="s">
        <v>1025</v>
      </c>
      <c r="B3" s="1400"/>
      <c r="C3" s="1400"/>
      <c r="D3" s="1400"/>
      <c r="E3" s="1400"/>
      <c r="F3" s="1400"/>
    </row>
    <row r="4" spans="1:6" ht="35.25" customHeight="1" thickBot="1">
      <c r="A4" s="1401" t="s">
        <v>77</v>
      </c>
      <c r="B4" s="1403" t="s">
        <v>150</v>
      </c>
      <c r="C4" s="1407" t="s">
        <v>75</v>
      </c>
      <c r="D4" s="1408"/>
      <c r="E4" s="1407" t="s">
        <v>76</v>
      </c>
      <c r="F4" s="1408"/>
    </row>
    <row r="5" spans="1:6" ht="30" customHeight="1" thickBot="1">
      <c r="A5" s="1402"/>
      <c r="B5" s="1404"/>
      <c r="C5" s="531">
        <v>2023</v>
      </c>
      <c r="D5" s="531">
        <v>2024</v>
      </c>
      <c r="E5" s="531">
        <v>2023</v>
      </c>
      <c r="F5" s="531">
        <v>2024</v>
      </c>
    </row>
    <row r="6" spans="1:6" ht="35.25" customHeight="1">
      <c r="A6" s="537">
        <v>1</v>
      </c>
      <c r="B6" s="382" t="s">
        <v>281</v>
      </c>
      <c r="C6" s="532">
        <v>7</v>
      </c>
      <c r="D6" s="532">
        <v>8</v>
      </c>
      <c r="E6" s="532">
        <v>0</v>
      </c>
      <c r="F6" s="532">
        <v>0</v>
      </c>
    </row>
    <row r="7" spans="1:6" ht="35.25" customHeight="1">
      <c r="A7" s="538">
        <v>2</v>
      </c>
      <c r="B7" s="383" t="s">
        <v>282</v>
      </c>
      <c r="C7" s="533">
        <v>7</v>
      </c>
      <c r="D7" s="533">
        <v>7</v>
      </c>
      <c r="E7" s="533">
        <v>9</v>
      </c>
      <c r="F7" s="533">
        <v>9</v>
      </c>
    </row>
    <row r="8" spans="1:6" ht="35.25" customHeight="1">
      <c r="A8" s="538">
        <v>3</v>
      </c>
      <c r="B8" s="383" t="s">
        <v>283</v>
      </c>
      <c r="C8" s="533">
        <v>7</v>
      </c>
      <c r="D8" s="533">
        <v>7</v>
      </c>
      <c r="E8" s="533">
        <v>1</v>
      </c>
      <c r="F8" s="533">
        <v>1</v>
      </c>
    </row>
    <row r="9" spans="1:6" ht="35.25" customHeight="1">
      <c r="A9" s="538">
        <v>4</v>
      </c>
      <c r="B9" s="383" t="s">
        <v>284</v>
      </c>
      <c r="C9" s="533">
        <v>5</v>
      </c>
      <c r="D9" s="533">
        <v>6</v>
      </c>
      <c r="E9" s="533">
        <v>5</v>
      </c>
      <c r="F9" s="533">
        <v>5</v>
      </c>
    </row>
    <row r="10" spans="1:6" ht="35.25" customHeight="1">
      <c r="A10" s="538">
        <v>5</v>
      </c>
      <c r="B10" s="383" t="s">
        <v>285</v>
      </c>
      <c r="C10" s="533">
        <v>17</v>
      </c>
      <c r="D10" s="533">
        <v>18</v>
      </c>
      <c r="E10" s="533">
        <v>5</v>
      </c>
      <c r="F10" s="533">
        <v>5</v>
      </c>
    </row>
    <row r="11" spans="1:6" ht="35.25" customHeight="1">
      <c r="A11" s="538">
        <v>6</v>
      </c>
      <c r="B11" s="383" t="s">
        <v>286</v>
      </c>
      <c r="C11" s="533">
        <v>8</v>
      </c>
      <c r="D11" s="533">
        <v>8</v>
      </c>
      <c r="E11" s="533">
        <v>2</v>
      </c>
      <c r="F11" s="533">
        <v>2</v>
      </c>
    </row>
    <row r="12" spans="1:6" ht="35.25" customHeight="1">
      <c r="A12" s="538">
        <v>7</v>
      </c>
      <c r="B12" s="383" t="s">
        <v>287</v>
      </c>
      <c r="C12" s="533">
        <v>7</v>
      </c>
      <c r="D12" s="533">
        <v>7</v>
      </c>
      <c r="E12" s="533">
        <v>0</v>
      </c>
      <c r="F12" s="533">
        <v>0</v>
      </c>
    </row>
    <row r="13" spans="1:6" ht="35.25" customHeight="1">
      <c r="A13" s="538">
        <v>8</v>
      </c>
      <c r="B13" s="383" t="s">
        <v>288</v>
      </c>
      <c r="C13" s="533">
        <v>6</v>
      </c>
      <c r="D13" s="533">
        <v>5</v>
      </c>
      <c r="E13" s="533">
        <v>1</v>
      </c>
      <c r="F13" s="533">
        <v>1</v>
      </c>
    </row>
    <row r="14" spans="1:6" ht="35.25" customHeight="1">
      <c r="A14" s="538">
        <v>9</v>
      </c>
      <c r="B14" s="383" t="s">
        <v>289</v>
      </c>
      <c r="C14" s="533">
        <v>7</v>
      </c>
      <c r="D14" s="533">
        <v>6</v>
      </c>
      <c r="E14" s="533">
        <v>2</v>
      </c>
      <c r="F14" s="533">
        <v>3</v>
      </c>
    </row>
    <row r="15" spans="1:6" ht="35.25" customHeight="1">
      <c r="A15" s="538">
        <v>10</v>
      </c>
      <c r="B15" s="383" t="s">
        <v>290</v>
      </c>
      <c r="C15" s="533">
        <v>28</v>
      </c>
      <c r="D15" s="533">
        <v>28</v>
      </c>
      <c r="E15" s="533">
        <v>12</v>
      </c>
      <c r="F15" s="533">
        <v>15</v>
      </c>
    </row>
    <row r="16" spans="1:6" ht="35.25" customHeight="1">
      <c r="A16" s="538">
        <v>11</v>
      </c>
      <c r="B16" s="383" t="s">
        <v>291</v>
      </c>
      <c r="C16" s="533">
        <v>7</v>
      </c>
      <c r="D16" s="533">
        <v>7</v>
      </c>
      <c r="E16" s="533">
        <v>3</v>
      </c>
      <c r="F16" s="533">
        <v>3</v>
      </c>
    </row>
    <row r="17" spans="1:6" ht="35.25" customHeight="1">
      <c r="A17" s="538">
        <v>12</v>
      </c>
      <c r="B17" s="383" t="s">
        <v>292</v>
      </c>
      <c r="C17" s="533">
        <v>9</v>
      </c>
      <c r="D17" s="533">
        <v>10</v>
      </c>
      <c r="E17" s="533">
        <v>2</v>
      </c>
      <c r="F17" s="533">
        <v>2</v>
      </c>
    </row>
    <row r="18" spans="1:6" ht="35.25" customHeight="1">
      <c r="A18" s="538">
        <v>13</v>
      </c>
      <c r="B18" s="383" t="s">
        <v>293</v>
      </c>
      <c r="C18" s="533">
        <v>12</v>
      </c>
      <c r="D18" s="533">
        <v>14</v>
      </c>
      <c r="E18" s="533">
        <v>3</v>
      </c>
      <c r="F18" s="533">
        <v>4</v>
      </c>
    </row>
    <row r="19" spans="1:6" ht="35.25" customHeight="1">
      <c r="A19" s="538">
        <v>14</v>
      </c>
      <c r="B19" s="383" t="s">
        <v>294</v>
      </c>
      <c r="C19" s="533">
        <v>7</v>
      </c>
      <c r="D19" s="533">
        <v>8</v>
      </c>
      <c r="E19" s="533">
        <v>1</v>
      </c>
      <c r="F19" s="533">
        <v>1</v>
      </c>
    </row>
    <row r="20" spans="1:6" ht="35.25" customHeight="1">
      <c r="A20" s="538">
        <v>15</v>
      </c>
      <c r="B20" s="383" t="s">
        <v>295</v>
      </c>
      <c r="C20" s="533">
        <v>12</v>
      </c>
      <c r="D20" s="533">
        <v>13</v>
      </c>
      <c r="E20" s="533">
        <v>6</v>
      </c>
      <c r="F20" s="533">
        <v>6</v>
      </c>
    </row>
    <row r="21" spans="1:6" ht="42" customHeight="1">
      <c r="A21" s="538">
        <v>16</v>
      </c>
      <c r="B21" s="526" t="s">
        <v>673</v>
      </c>
      <c r="C21" s="533">
        <v>6</v>
      </c>
      <c r="D21" s="533">
        <v>6</v>
      </c>
      <c r="E21" s="533">
        <v>1</v>
      </c>
      <c r="F21" s="533">
        <v>1</v>
      </c>
    </row>
    <row r="22" spans="1:6" ht="35.25" customHeight="1">
      <c r="A22" s="538">
        <v>17</v>
      </c>
      <c r="B22" s="526" t="s">
        <v>296</v>
      </c>
      <c r="C22" s="533">
        <v>18</v>
      </c>
      <c r="D22" s="533">
        <v>17</v>
      </c>
      <c r="E22" s="533">
        <v>4</v>
      </c>
      <c r="F22" s="533">
        <v>4</v>
      </c>
    </row>
    <row r="23" spans="1:6" ht="35.25" customHeight="1">
      <c r="A23" s="538">
        <v>18</v>
      </c>
      <c r="B23" s="526" t="s">
        <v>297</v>
      </c>
      <c r="C23" s="533">
        <v>17</v>
      </c>
      <c r="D23" s="533">
        <v>17</v>
      </c>
      <c r="E23" s="533">
        <v>11</v>
      </c>
      <c r="F23" s="533">
        <v>12</v>
      </c>
    </row>
    <row r="24" spans="1:6" ht="35.25" customHeight="1">
      <c r="A24" s="538">
        <v>19</v>
      </c>
      <c r="B24" s="526" t="s">
        <v>298</v>
      </c>
      <c r="C24" s="533">
        <v>18</v>
      </c>
      <c r="D24" s="533">
        <v>20</v>
      </c>
      <c r="E24" s="533">
        <v>1</v>
      </c>
      <c r="F24" s="533">
        <v>1</v>
      </c>
    </row>
    <row r="25" spans="1:6" ht="35.25" customHeight="1" thickBot="1">
      <c r="A25" s="539">
        <v>20</v>
      </c>
      <c r="B25" s="527" t="s">
        <v>299</v>
      </c>
      <c r="C25" s="534">
        <v>20</v>
      </c>
      <c r="D25" s="534">
        <v>18</v>
      </c>
      <c r="E25" s="533">
        <v>4</v>
      </c>
      <c r="F25" s="533">
        <v>4</v>
      </c>
    </row>
    <row r="26" spans="1:6" ht="35.25" customHeight="1" thickBot="1">
      <c r="A26" s="1405" t="s">
        <v>300</v>
      </c>
      <c r="B26" s="1406"/>
      <c r="C26" s="535">
        <f>SUM(C6:C25)+3</f>
        <v>228</v>
      </c>
      <c r="D26" s="535">
        <f>SUM(D6:D25)+4</f>
        <v>234</v>
      </c>
      <c r="E26" s="536">
        <f>SUM(E6:E25)+5</f>
        <v>78</v>
      </c>
      <c r="F26" s="536">
        <f>SUM(F6:F25)+5</f>
        <v>84</v>
      </c>
    </row>
    <row r="27" spans="1:6" ht="46.5" customHeight="1">
      <c r="A27" s="1398" t="s">
        <v>493</v>
      </c>
      <c r="B27" s="1399"/>
      <c r="C27" s="1399"/>
      <c r="D27" s="1399"/>
      <c r="E27" s="1399"/>
      <c r="F27" s="1399"/>
    </row>
    <row r="28" spans="1:6" ht="48" customHeight="1">
      <c r="A28" s="1398" t="s">
        <v>768</v>
      </c>
      <c r="B28" s="1399"/>
      <c r="C28" s="1399"/>
      <c r="D28" s="1399"/>
      <c r="E28" s="1399"/>
      <c r="F28" s="1399"/>
    </row>
  </sheetData>
  <mergeCells count="10">
    <mergeCell ref="D1:F1"/>
    <mergeCell ref="A28:F28"/>
    <mergeCell ref="A3:F3"/>
    <mergeCell ref="A4:A5"/>
    <mergeCell ref="B4:B5"/>
    <mergeCell ref="A26:B26"/>
    <mergeCell ref="A27:F27"/>
    <mergeCell ref="C4:D4"/>
    <mergeCell ref="E4:F4"/>
    <mergeCell ref="A1:C1"/>
  </mergeCells>
  <printOptions horizontalCentered="1"/>
  <pageMargins left="0.7" right="0.7" top="0.75" bottom="0.75" header="0.3" footer="0.3"/>
  <pageSetup paperSize="9" scale="71"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view="pageBreakPreview" topLeftCell="A25" zoomScale="75" zoomScaleNormal="100" zoomScaleSheetLayoutView="75" workbookViewId="0">
      <selection activeCell="K32" sqref="K32"/>
    </sheetView>
  </sheetViews>
  <sheetFormatPr defaultColWidth="9.140625" defaultRowHeight="15"/>
  <cols>
    <col min="1" max="1" width="18" style="46" customWidth="1"/>
    <col min="2" max="2" width="14.42578125" style="46" customWidth="1"/>
    <col min="3" max="3" width="12.7109375" style="46" customWidth="1"/>
    <col min="4" max="4" width="16.85546875" style="46" customWidth="1"/>
    <col min="5" max="5" width="1" style="46" customWidth="1"/>
    <col min="6" max="6" width="12.140625" style="46" customWidth="1"/>
    <col min="7" max="7" width="14.5703125" style="46" customWidth="1"/>
    <col min="8" max="8" width="16.140625" style="46" customWidth="1"/>
    <col min="9" max="16384" width="9.140625" style="46"/>
  </cols>
  <sheetData>
    <row r="1" spans="1:8" s="1009" customFormat="1" ht="33.75" customHeight="1">
      <c r="A1" s="1411" t="s">
        <v>1035</v>
      </c>
      <c r="B1" s="1411"/>
      <c r="C1" s="1411"/>
      <c r="D1" s="820"/>
      <c r="E1" s="820"/>
      <c r="F1" s="1412" t="s">
        <v>58</v>
      </c>
      <c r="G1" s="1412"/>
      <c r="H1" s="1412"/>
    </row>
    <row r="2" spans="1:8" ht="3" customHeight="1">
      <c r="A2" s="392"/>
      <c r="B2" s="392"/>
      <c r="C2" s="392"/>
      <c r="D2" s="393"/>
      <c r="E2" s="393"/>
      <c r="F2" s="394"/>
      <c r="G2" s="394"/>
      <c r="H2" s="394"/>
    </row>
    <row r="3" spans="1:8" ht="38.25" customHeight="1">
      <c r="A3" s="1410" t="s">
        <v>1226</v>
      </c>
      <c r="B3" s="1410"/>
      <c r="C3" s="1410"/>
      <c r="D3" s="1410"/>
      <c r="E3" s="1410"/>
      <c r="F3" s="1410"/>
      <c r="G3" s="1410"/>
      <c r="H3" s="1410"/>
    </row>
    <row r="4" spans="1:8" ht="9" customHeight="1" thickBot="1">
      <c r="A4" s="51"/>
      <c r="B4" s="52"/>
      <c r="C4" s="52"/>
      <c r="D4" s="1413" t="s">
        <v>152</v>
      </c>
      <c r="E4" s="1413"/>
      <c r="F4" s="1413"/>
      <c r="G4" s="1413"/>
      <c r="H4" s="1413"/>
    </row>
    <row r="5" spans="1:8" ht="16.5" thickBot="1">
      <c r="A5" s="1417" t="s">
        <v>1027</v>
      </c>
      <c r="B5" s="1414" t="s">
        <v>1028</v>
      </c>
      <c r="C5" s="1414"/>
      <c r="D5" s="1414"/>
      <c r="E5" s="1415"/>
      <c r="F5" s="1414"/>
      <c r="G5" s="1414"/>
      <c r="H5" s="1416"/>
    </row>
    <row r="6" spans="1:8" ht="66.75" customHeight="1" thickBot="1">
      <c r="A6" s="1418"/>
      <c r="B6" s="816" t="s">
        <v>1029</v>
      </c>
      <c r="C6" s="817" t="s">
        <v>1030</v>
      </c>
      <c r="D6" s="818" t="s">
        <v>1031</v>
      </c>
      <c r="E6" s="819"/>
      <c r="F6" s="816" t="s">
        <v>1032</v>
      </c>
      <c r="G6" s="817" t="s">
        <v>1033</v>
      </c>
      <c r="H6" s="818" t="s">
        <v>1034</v>
      </c>
    </row>
    <row r="7" spans="1:8" ht="30" hidden="1" customHeight="1">
      <c r="A7" s="73" t="s">
        <v>59</v>
      </c>
      <c r="B7" s="47">
        <v>20.28</v>
      </c>
      <c r="C7" s="48">
        <v>608.4</v>
      </c>
      <c r="D7" s="95">
        <v>4</v>
      </c>
      <c r="E7" s="49"/>
      <c r="F7" s="47">
        <v>16.051666666666666</v>
      </c>
      <c r="G7" s="48">
        <v>481.55</v>
      </c>
      <c r="H7" s="95">
        <v>14.9</v>
      </c>
    </row>
    <row r="8" spans="1:8" ht="30" hidden="1" customHeight="1">
      <c r="A8" s="73" t="s">
        <v>60</v>
      </c>
      <c r="B8" s="47">
        <v>21.29</v>
      </c>
      <c r="C8" s="48">
        <v>638.70000000000005</v>
      </c>
      <c r="D8" s="95">
        <f t="shared" ref="D8:D18" si="0">(C8-C7)/C7*100</f>
        <v>4.9802761341222999</v>
      </c>
      <c r="E8" s="49"/>
      <c r="F8" s="47">
        <v>16.775333333333332</v>
      </c>
      <c r="G8" s="48">
        <v>503.26</v>
      </c>
      <c r="H8" s="95">
        <f t="shared" ref="H8:H16" si="1">(G8-G7)/G7*100</f>
        <v>4.5083584259163079</v>
      </c>
    </row>
    <row r="9" spans="1:8" ht="30" hidden="1" customHeight="1">
      <c r="A9" s="73" t="s">
        <v>61</v>
      </c>
      <c r="B9" s="47">
        <v>22.2</v>
      </c>
      <c r="C9" s="48">
        <v>666</v>
      </c>
      <c r="D9" s="95">
        <f t="shared" si="0"/>
        <v>4.2743071864725142</v>
      </c>
      <c r="E9" s="49"/>
      <c r="F9" s="47">
        <v>17.571000000000002</v>
      </c>
      <c r="G9" s="48">
        <v>527.13</v>
      </c>
      <c r="H9" s="95">
        <f t="shared" si="1"/>
        <v>4.7430751500218582</v>
      </c>
    </row>
    <row r="10" spans="1:8" ht="30" hidden="1" customHeight="1">
      <c r="A10" s="73" t="s">
        <v>62</v>
      </c>
      <c r="B10" s="47">
        <v>23.1</v>
      </c>
      <c r="C10" s="48">
        <v>693</v>
      </c>
      <c r="D10" s="95">
        <f t="shared" si="0"/>
        <v>4.0540540540540544</v>
      </c>
      <c r="E10" s="49"/>
      <c r="F10" s="47">
        <v>18.216000000000001</v>
      </c>
      <c r="G10" s="48">
        <v>546.48</v>
      </c>
      <c r="H10" s="95">
        <f t="shared" si="1"/>
        <v>3.6708212395424322</v>
      </c>
    </row>
    <row r="11" spans="1:8" ht="30" hidden="1" customHeight="1">
      <c r="A11" s="73" t="s">
        <v>63</v>
      </c>
      <c r="B11" s="47">
        <v>24.3</v>
      </c>
      <c r="C11" s="48">
        <v>729</v>
      </c>
      <c r="D11" s="95">
        <f t="shared" si="0"/>
        <v>5.1948051948051948</v>
      </c>
      <c r="E11" s="49"/>
      <c r="F11" s="47">
        <v>19.219000000000001</v>
      </c>
      <c r="G11" s="48">
        <v>576.57000000000005</v>
      </c>
      <c r="H11" s="95">
        <f t="shared" si="1"/>
        <v>5.5061484409310548</v>
      </c>
    </row>
    <row r="12" spans="1:8" ht="30" hidden="1" customHeight="1">
      <c r="A12" s="73" t="s">
        <v>64</v>
      </c>
      <c r="B12" s="47">
        <v>25.35</v>
      </c>
      <c r="C12" s="48">
        <v>760.5</v>
      </c>
      <c r="D12" s="95">
        <f t="shared" si="0"/>
        <v>4.3209876543209873</v>
      </c>
      <c r="E12" s="49"/>
      <c r="F12" s="47">
        <v>19.970666666666666</v>
      </c>
      <c r="G12" s="48">
        <v>599.12</v>
      </c>
      <c r="H12" s="95">
        <f t="shared" si="1"/>
        <v>3.9110602355308033</v>
      </c>
    </row>
    <row r="13" spans="1:8" ht="39.950000000000003" hidden="1" customHeight="1">
      <c r="A13" s="73" t="s">
        <v>65</v>
      </c>
      <c r="B13" s="47">
        <v>26.55</v>
      </c>
      <c r="C13" s="48">
        <v>796.5</v>
      </c>
      <c r="D13" s="95">
        <f>(C13-C12)/C12*100</f>
        <v>4.7337278106508878</v>
      </c>
      <c r="E13" s="49"/>
      <c r="F13" s="47">
        <v>20.99</v>
      </c>
      <c r="G13" s="48">
        <v>629.96</v>
      </c>
      <c r="H13" s="95">
        <f t="shared" si="1"/>
        <v>5.1475497396181114</v>
      </c>
    </row>
    <row r="14" spans="1:8" ht="39.950000000000003" hidden="1" customHeight="1">
      <c r="A14" s="73" t="s">
        <v>66</v>
      </c>
      <c r="B14" s="47">
        <v>27.9</v>
      </c>
      <c r="C14" s="48">
        <v>837</v>
      </c>
      <c r="D14" s="95">
        <f>(C14-C13)/C13*100</f>
        <v>5.0847457627118651</v>
      </c>
      <c r="E14" s="49"/>
      <c r="F14" s="47">
        <v>21.96</v>
      </c>
      <c r="G14" s="48">
        <v>658.95</v>
      </c>
      <c r="H14" s="95">
        <f t="shared" si="1"/>
        <v>4.6018794844117101</v>
      </c>
    </row>
    <row r="15" spans="1:8" ht="39.950000000000003" hidden="1" customHeight="1">
      <c r="A15" s="73" t="s">
        <v>67</v>
      </c>
      <c r="B15" s="47">
        <v>29.55</v>
      </c>
      <c r="C15" s="48">
        <v>886.5</v>
      </c>
      <c r="D15" s="95">
        <f>(C15-C14)/C14*100</f>
        <v>5.913978494623656</v>
      </c>
      <c r="E15" s="49"/>
      <c r="F15" s="47">
        <v>23.37</v>
      </c>
      <c r="G15" s="48">
        <v>701.13</v>
      </c>
      <c r="H15" s="95">
        <f t="shared" si="1"/>
        <v>6.4010926473935719</v>
      </c>
    </row>
    <row r="16" spans="1:8" ht="39.950000000000003" hidden="1" customHeight="1">
      <c r="A16" s="73" t="s">
        <v>68</v>
      </c>
      <c r="B16" s="47">
        <v>31.35</v>
      </c>
      <c r="C16" s="48">
        <v>940.5</v>
      </c>
      <c r="D16" s="95">
        <f t="shared" si="0"/>
        <v>6.091370558375635</v>
      </c>
      <c r="E16" s="49"/>
      <c r="F16" s="47">
        <v>24.66</v>
      </c>
      <c r="G16" s="48">
        <v>739.79</v>
      </c>
      <c r="H16" s="95">
        <f t="shared" si="1"/>
        <v>5.5139560423887106</v>
      </c>
    </row>
    <row r="17" spans="1:8" ht="39.950000000000003" hidden="1" customHeight="1">
      <c r="A17" s="73" t="s">
        <v>420</v>
      </c>
      <c r="B17" s="47">
        <v>32.619999999999997</v>
      </c>
      <c r="C17" s="48">
        <v>978.6</v>
      </c>
      <c r="D17" s="95">
        <f t="shared" si="0"/>
        <v>4.0510366826156323</v>
      </c>
      <c r="E17" s="49"/>
      <c r="F17" s="47">
        <f t="shared" ref="F17:F23" si="2">G17/30</f>
        <v>25.766999999999999</v>
      </c>
      <c r="G17" s="48">
        <v>773.01</v>
      </c>
      <c r="H17" s="95">
        <f>(G17-G16)/G16*100</f>
        <v>4.4904635099149797</v>
      </c>
    </row>
    <row r="18" spans="1:8" ht="39.950000000000003" hidden="1" customHeight="1">
      <c r="A18" s="73" t="s">
        <v>421</v>
      </c>
      <c r="B18" s="47">
        <v>34.049999999999997</v>
      </c>
      <c r="C18" s="48">
        <v>1021.5</v>
      </c>
      <c r="D18" s="95">
        <f t="shared" si="0"/>
        <v>4.3838136112814201</v>
      </c>
      <c r="E18" s="49"/>
      <c r="F18" s="47">
        <f t="shared" si="2"/>
        <v>26.789333333333332</v>
      </c>
      <c r="G18" s="48">
        <v>803.68</v>
      </c>
      <c r="H18" s="95">
        <f>(G18-G17)/G17*100</f>
        <v>3.9676071460912481</v>
      </c>
    </row>
    <row r="19" spans="1:8" ht="39.950000000000003" customHeight="1">
      <c r="A19" s="73" t="s">
        <v>422</v>
      </c>
      <c r="B19" s="93">
        <v>35.700000000000003</v>
      </c>
      <c r="C19" s="94">
        <v>1071</v>
      </c>
      <c r="D19" s="95">
        <f>(C19-C18)/C18*100</f>
        <v>4.8458149779735686</v>
      </c>
      <c r="E19" s="49"/>
      <c r="F19" s="47">
        <f t="shared" si="2"/>
        <v>28.2</v>
      </c>
      <c r="G19" s="94">
        <v>846</v>
      </c>
      <c r="H19" s="95">
        <f>(G19-G18)/G18*100</f>
        <v>5.2657774238502952</v>
      </c>
    </row>
    <row r="20" spans="1:8" ht="39.950000000000003" customHeight="1">
      <c r="A20" s="73" t="s">
        <v>423</v>
      </c>
      <c r="B20" s="47">
        <v>37.799999999999997</v>
      </c>
      <c r="C20" s="48">
        <v>1134</v>
      </c>
      <c r="D20" s="163">
        <f>(C20-C19)/C19*100</f>
        <v>5.8823529411764701</v>
      </c>
      <c r="E20" s="49"/>
      <c r="F20" s="47">
        <f t="shared" si="2"/>
        <v>29.701000000000001</v>
      </c>
      <c r="G20" s="48">
        <v>891.03</v>
      </c>
      <c r="H20" s="163">
        <f>(G20-G19)/G19*100</f>
        <v>5.3226950354609901</v>
      </c>
    </row>
    <row r="21" spans="1:8" ht="39.950000000000003" customHeight="1">
      <c r="A21" s="73" t="s">
        <v>424</v>
      </c>
      <c r="B21" s="93">
        <f>C21/30</f>
        <v>40.049999999999997</v>
      </c>
      <c r="C21" s="94">
        <v>1201.5</v>
      </c>
      <c r="D21" s="163">
        <f t="shared" ref="D21:D22" si="3">(C21-C20)/C20*100</f>
        <v>5.9523809523809517</v>
      </c>
      <c r="E21" s="49"/>
      <c r="F21" s="47">
        <f t="shared" si="2"/>
        <v>31.635666666666669</v>
      </c>
      <c r="G21" s="94">
        <v>949.07</v>
      </c>
      <c r="H21" s="163">
        <f t="shared" ref="H21:H24" si="4">(G21-G20)/G20*100</f>
        <v>6.5138098604985331</v>
      </c>
    </row>
    <row r="22" spans="1:8" ht="39.950000000000003" customHeight="1">
      <c r="A22" s="73" t="s">
        <v>425</v>
      </c>
      <c r="B22" s="93">
        <v>42.45</v>
      </c>
      <c r="C22" s="94">
        <v>1273.5</v>
      </c>
      <c r="D22" s="163">
        <f t="shared" si="3"/>
        <v>5.9925093632958806</v>
      </c>
      <c r="E22" s="49"/>
      <c r="F22" s="47">
        <f t="shared" si="2"/>
        <v>33.351333333333329</v>
      </c>
      <c r="G22" s="94">
        <v>1000.54</v>
      </c>
      <c r="H22" s="163">
        <f t="shared" si="4"/>
        <v>5.4232037678990919</v>
      </c>
    </row>
    <row r="23" spans="1:8" ht="39.950000000000003" customHeight="1">
      <c r="A23" s="256" t="s">
        <v>426</v>
      </c>
      <c r="B23" s="257">
        <v>54.9</v>
      </c>
      <c r="C23" s="258">
        <v>1647</v>
      </c>
      <c r="D23" s="163">
        <f t="shared" ref="D23" si="5">(C23-C22)/C22*100</f>
        <v>29.328621908127207</v>
      </c>
      <c r="E23" s="49"/>
      <c r="F23" s="47">
        <f t="shared" si="2"/>
        <v>43.366333330000003</v>
      </c>
      <c r="G23" s="258">
        <v>1300.9899999000002</v>
      </c>
      <c r="H23" s="163">
        <f>(G23-G22)/G22*100</f>
        <v>30.028784446398966</v>
      </c>
    </row>
    <row r="24" spans="1:8" ht="39.950000000000003" customHeight="1">
      <c r="A24" s="73" t="s">
        <v>455</v>
      </c>
      <c r="B24" s="47">
        <v>59.25</v>
      </c>
      <c r="C24" s="48">
        <v>1777.5</v>
      </c>
      <c r="D24" s="163">
        <f t="shared" ref="D24:D25" si="6">(C24-C23)/C23*100</f>
        <v>7.9234972677595632</v>
      </c>
      <c r="E24" s="49"/>
      <c r="F24" s="47">
        <f t="shared" ref="F24:F30" si="7">G24/30</f>
        <v>46.802</v>
      </c>
      <c r="G24" s="48">
        <v>1404.06</v>
      </c>
      <c r="H24" s="163">
        <f t="shared" si="4"/>
        <v>7.9224283128941959</v>
      </c>
    </row>
    <row r="25" spans="1:8" ht="39.950000000000003" customHeight="1">
      <c r="A25" s="73" t="s">
        <v>494</v>
      </c>
      <c r="B25" s="47">
        <v>67.650000000000006</v>
      </c>
      <c r="C25" s="48">
        <v>2029.5</v>
      </c>
      <c r="D25" s="163">
        <f t="shared" si="6"/>
        <v>14.177215189873419</v>
      </c>
      <c r="E25" s="49"/>
      <c r="F25" s="47">
        <f t="shared" si="7"/>
        <v>53.437333333333328</v>
      </c>
      <c r="G25" s="48">
        <v>1603.12</v>
      </c>
      <c r="H25" s="163">
        <f t="shared" ref="H25" si="8">(G25-G24)/G24*100</f>
        <v>14.177456803840288</v>
      </c>
    </row>
    <row r="26" spans="1:8" ht="39.950000000000003" customHeight="1">
      <c r="A26" s="73" t="s">
        <v>674</v>
      </c>
      <c r="B26" s="47">
        <f>C26/30</f>
        <v>85.28</v>
      </c>
      <c r="C26" s="48">
        <v>2558.4</v>
      </c>
      <c r="D26" s="163">
        <f t="shared" ref="D26:D27" si="9">(C26-C25)/C25*100</f>
        <v>26.060606060606066</v>
      </c>
      <c r="E26" s="49"/>
      <c r="F26" s="47">
        <f t="shared" si="7"/>
        <v>67.36333333333333</v>
      </c>
      <c r="G26" s="48">
        <v>2020.9</v>
      </c>
      <c r="H26" s="163">
        <f t="shared" ref="H26:H33" si="10">(G26-G25)/G25*100</f>
        <v>26.060432157293295</v>
      </c>
    </row>
    <row r="27" spans="1:8" ht="39.950000000000003" customHeight="1">
      <c r="A27" s="73" t="s">
        <v>675</v>
      </c>
      <c r="B27" s="47">
        <f>C27/30</f>
        <v>98.1</v>
      </c>
      <c r="C27" s="48">
        <v>2943</v>
      </c>
      <c r="D27" s="163">
        <f t="shared" si="9"/>
        <v>15.032833020637895</v>
      </c>
      <c r="E27" s="49"/>
      <c r="F27" s="47">
        <f t="shared" si="7"/>
        <v>77.490333333333339</v>
      </c>
      <c r="G27" s="48">
        <v>2324.71</v>
      </c>
      <c r="H27" s="163">
        <f t="shared" si="10"/>
        <v>15.033400959968327</v>
      </c>
    </row>
    <row r="28" spans="1:8" s="78" customFormat="1" ht="41.25" customHeight="1">
      <c r="A28" s="73" t="s">
        <v>677</v>
      </c>
      <c r="B28" s="47">
        <f>C28/30</f>
        <v>119.25</v>
      </c>
      <c r="C28" s="82">
        <v>3577.5</v>
      </c>
      <c r="D28" s="163">
        <f t="shared" ref="D28:D33" si="11">(C28-C27)/C27*100</f>
        <v>21.559633027522938</v>
      </c>
      <c r="E28" s="49"/>
      <c r="F28" s="47">
        <f t="shared" si="7"/>
        <v>94.196666666666673</v>
      </c>
      <c r="G28" s="82">
        <v>2825.9</v>
      </c>
      <c r="H28" s="163">
        <f t="shared" si="10"/>
        <v>21.559248250319396</v>
      </c>
    </row>
    <row r="29" spans="1:8" s="78" customFormat="1" ht="41.25" customHeight="1">
      <c r="A29" s="73" t="s">
        <v>891</v>
      </c>
      <c r="B29" s="47">
        <f t="shared" ref="B29:B30" si="12">C29/30</f>
        <v>166.8</v>
      </c>
      <c r="C29" s="82">
        <v>5004</v>
      </c>
      <c r="D29" s="163">
        <f t="shared" si="11"/>
        <v>39.874213836477992</v>
      </c>
      <c r="E29" s="49"/>
      <c r="F29" s="47">
        <f t="shared" si="7"/>
        <v>141.78</v>
      </c>
      <c r="G29" s="82">
        <v>4253.3999999999996</v>
      </c>
      <c r="H29" s="163">
        <f t="shared" si="10"/>
        <v>50.514880215152679</v>
      </c>
    </row>
    <row r="30" spans="1:8" s="78" customFormat="1" ht="41.25" customHeight="1">
      <c r="A30" s="699" t="s">
        <v>907</v>
      </c>
      <c r="B30" s="47">
        <f t="shared" si="12"/>
        <v>215.7</v>
      </c>
      <c r="C30" s="82">
        <v>6471</v>
      </c>
      <c r="D30" s="163">
        <f t="shared" si="11"/>
        <v>29.31654676258993</v>
      </c>
      <c r="E30" s="49"/>
      <c r="F30" s="47">
        <f t="shared" si="7"/>
        <v>183.345</v>
      </c>
      <c r="G30" s="82">
        <v>5500.35</v>
      </c>
      <c r="H30" s="163">
        <f t="shared" si="10"/>
        <v>29.316546762589944</v>
      </c>
    </row>
    <row r="31" spans="1:8" s="78" customFormat="1" ht="41.25" customHeight="1">
      <c r="A31" s="699" t="s">
        <v>1026</v>
      </c>
      <c r="B31" s="47">
        <f t="shared" ref="B31:B33" si="13">C31/30</f>
        <v>333.6</v>
      </c>
      <c r="C31" s="48">
        <v>10008</v>
      </c>
      <c r="D31" s="163">
        <f t="shared" si="11"/>
        <v>54.659248956884568</v>
      </c>
      <c r="E31" s="49"/>
      <c r="F31" s="47">
        <f t="shared" ref="F31:F33" si="14">G31/30</f>
        <v>283.56</v>
      </c>
      <c r="G31" s="82">
        <v>8506.7999999999993</v>
      </c>
      <c r="H31" s="163">
        <f t="shared" si="10"/>
        <v>54.659248956884539</v>
      </c>
    </row>
    <row r="32" spans="1:8" s="78" customFormat="1" ht="41.25" customHeight="1">
      <c r="A32" s="699" t="s">
        <v>908</v>
      </c>
      <c r="B32" s="47">
        <f t="shared" si="13"/>
        <v>447.15</v>
      </c>
      <c r="C32" s="48">
        <v>13414.5</v>
      </c>
      <c r="D32" s="163">
        <f t="shared" si="11"/>
        <v>34.03776978417266</v>
      </c>
      <c r="E32" s="49"/>
      <c r="F32" s="47">
        <f t="shared" si="14"/>
        <v>380.07733333333334</v>
      </c>
      <c r="G32" s="82">
        <v>11402.32</v>
      </c>
      <c r="H32" s="163">
        <f t="shared" si="10"/>
        <v>34.03771100766447</v>
      </c>
    </row>
    <row r="33" spans="1:8" s="78" customFormat="1" ht="37.9" customHeight="1">
      <c r="A33" s="876" t="s">
        <v>1138</v>
      </c>
      <c r="B33" s="47">
        <f t="shared" si="13"/>
        <v>666.75</v>
      </c>
      <c r="C33" s="48">
        <v>20002.5</v>
      </c>
      <c r="D33" s="163">
        <f t="shared" si="11"/>
        <v>49.111036564911103</v>
      </c>
      <c r="E33" s="49"/>
      <c r="F33" s="47">
        <f t="shared" si="14"/>
        <v>566.73733333333325</v>
      </c>
      <c r="G33" s="82">
        <v>17002.12</v>
      </c>
      <c r="H33" s="163">
        <f t="shared" si="10"/>
        <v>49.111058100456745</v>
      </c>
    </row>
  </sheetData>
  <mergeCells count="6">
    <mergeCell ref="A3:H3"/>
    <mergeCell ref="A1:C1"/>
    <mergeCell ref="F1:H1"/>
    <mergeCell ref="D4:H4"/>
    <mergeCell ref="B5:H5"/>
    <mergeCell ref="A5:A6"/>
  </mergeCells>
  <phoneticPr fontId="39" type="noConversion"/>
  <printOptions horizontalCentered="1" verticalCentered="1"/>
  <pageMargins left="0.78740157480314965" right="0.70866141732283472" top="0" bottom="0.74803149606299213" header="0.31496062992125984" footer="0.31496062992125984"/>
  <pageSetup paperSize="9" scale="80"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view="pageBreakPreview" topLeftCell="A4" zoomScale="80" zoomScaleNormal="100" zoomScaleSheetLayoutView="80" workbookViewId="0">
      <selection activeCell="N21" sqref="N21"/>
    </sheetView>
  </sheetViews>
  <sheetFormatPr defaultColWidth="8.85546875" defaultRowHeight="15"/>
  <cols>
    <col min="1" max="1" width="11" style="53" customWidth="1"/>
    <col min="2" max="3" width="13.7109375" style="54" customWidth="1"/>
    <col min="4" max="4" width="16.5703125" style="54" customWidth="1"/>
    <col min="5" max="5" width="1" style="54" customWidth="1"/>
    <col min="6" max="7" width="13.7109375" style="55" customWidth="1"/>
    <col min="8" max="8" width="21" style="56" customWidth="1"/>
    <col min="9" max="16384" width="8.85546875" style="54"/>
  </cols>
  <sheetData>
    <row r="1" spans="1:11" s="46" customFormat="1" ht="33.75" customHeight="1">
      <c r="A1" s="1411" t="s">
        <v>1035</v>
      </c>
      <c r="B1" s="1411"/>
      <c r="C1" s="1411"/>
      <c r="D1" s="820"/>
      <c r="E1" s="820"/>
      <c r="F1" s="1421" t="s">
        <v>58</v>
      </c>
      <c r="G1" s="1421"/>
      <c r="H1" s="1421"/>
      <c r="I1" s="50"/>
      <c r="J1" s="50"/>
      <c r="K1" s="50"/>
    </row>
    <row r="2" spans="1:11" s="46" customFormat="1" ht="9.75" customHeight="1">
      <c r="A2" s="821"/>
      <c r="B2" s="821"/>
      <c r="C2" s="821"/>
      <c r="D2" s="822"/>
      <c r="E2" s="822"/>
      <c r="F2" s="823"/>
      <c r="G2" s="823"/>
      <c r="H2" s="823"/>
      <c r="I2" s="50"/>
      <c r="J2" s="50"/>
      <c r="K2" s="50"/>
    </row>
    <row r="3" spans="1:11" ht="40.5" customHeight="1">
      <c r="A3" s="1422" t="s">
        <v>1036</v>
      </c>
      <c r="B3" s="1422"/>
      <c r="C3" s="1422"/>
      <c r="D3" s="1422"/>
      <c r="E3" s="1422"/>
      <c r="F3" s="1422"/>
      <c r="G3" s="1422"/>
      <c r="H3" s="1422"/>
    </row>
    <row r="4" spans="1:11" ht="8.1" customHeight="1" thickBot="1">
      <c r="A4" s="1430"/>
      <c r="B4" s="1430"/>
      <c r="C4" s="1430"/>
      <c r="D4" s="1430"/>
      <c r="E4" s="1430"/>
      <c r="F4" s="1430"/>
      <c r="G4" s="1430"/>
      <c r="H4" s="1430"/>
    </row>
    <row r="5" spans="1:11" ht="51" customHeight="1">
      <c r="A5" s="1423" t="s">
        <v>79</v>
      </c>
      <c r="B5" s="1425" t="s">
        <v>70</v>
      </c>
      <c r="C5" s="1425"/>
      <c r="D5" s="1426"/>
      <c r="E5" s="74"/>
      <c r="F5" s="1427" t="s">
        <v>69</v>
      </c>
      <c r="G5" s="1428"/>
      <c r="H5" s="1429"/>
    </row>
    <row r="6" spans="1:11" ht="72.75">
      <c r="A6" s="1424"/>
      <c r="B6" s="473" t="s">
        <v>71</v>
      </c>
      <c r="C6" s="473" t="s">
        <v>72</v>
      </c>
      <c r="D6" s="474" t="s">
        <v>73</v>
      </c>
      <c r="E6" s="74"/>
      <c r="F6" s="475" t="s">
        <v>71</v>
      </c>
      <c r="G6" s="473" t="s">
        <v>72</v>
      </c>
      <c r="H6" s="474" t="s">
        <v>73</v>
      </c>
    </row>
    <row r="7" spans="1:11" ht="45" hidden="1" customHeight="1">
      <c r="A7" s="57">
        <v>2011</v>
      </c>
      <c r="B7" s="82">
        <v>639.62333333333333</v>
      </c>
      <c r="C7" s="82">
        <v>810</v>
      </c>
      <c r="D7" s="83">
        <v>984.15</v>
      </c>
      <c r="E7" s="84"/>
      <c r="F7" s="85">
        <v>554.79</v>
      </c>
      <c r="G7" s="82">
        <v>691.5</v>
      </c>
      <c r="H7" s="86">
        <v>854.40333333333331</v>
      </c>
    </row>
    <row r="8" spans="1:11" ht="45" hidden="1" customHeight="1">
      <c r="A8" s="57">
        <v>2012</v>
      </c>
      <c r="B8" s="82">
        <v>720.46</v>
      </c>
      <c r="C8" s="82">
        <v>913.5</v>
      </c>
      <c r="D8" s="83">
        <v>1064.2249999999999</v>
      </c>
      <c r="E8" s="84"/>
      <c r="F8" s="85">
        <v>627.03499999999997</v>
      </c>
      <c r="G8" s="82">
        <v>783</v>
      </c>
      <c r="H8" s="86">
        <v>912.19500000000005</v>
      </c>
    </row>
    <row r="9" spans="1:11" ht="45" hidden="1" customHeight="1">
      <c r="A9" s="57">
        <v>2013</v>
      </c>
      <c r="B9" s="82">
        <f>(773.01+803.68)/2</f>
        <v>788.34500000000003</v>
      </c>
      <c r="C9" s="82">
        <f>(978.6+1021.5)/2</f>
        <v>1000.05</v>
      </c>
      <c r="D9" s="83">
        <f>(1140.07+1190.05)/2</f>
        <v>1165.06</v>
      </c>
      <c r="E9" s="84"/>
      <c r="F9" s="85">
        <f>(673.28+700.73)/2</f>
        <v>687.005</v>
      </c>
      <c r="G9" s="82">
        <f>(839.1+877.5)/2</f>
        <v>858.3</v>
      </c>
      <c r="H9" s="86">
        <f>(977.55+1022.29)/2</f>
        <v>999.92</v>
      </c>
    </row>
    <row r="10" spans="1:11" ht="45" customHeight="1">
      <c r="A10" s="57">
        <v>2014</v>
      </c>
      <c r="B10" s="82">
        <v>868.52</v>
      </c>
      <c r="C10" s="82">
        <v>1102.5</v>
      </c>
      <c r="D10" s="83">
        <v>1290.0899999999999</v>
      </c>
      <c r="E10" s="84"/>
      <c r="F10" s="85">
        <v>868.52</v>
      </c>
      <c r="G10" s="82">
        <v>1102.5</v>
      </c>
      <c r="H10" s="83">
        <v>1290.0899999999999</v>
      </c>
    </row>
    <row r="11" spans="1:11" ht="45" customHeight="1">
      <c r="A11" s="205">
        <v>2015</v>
      </c>
      <c r="B11" s="206">
        <v>974.81</v>
      </c>
      <c r="C11" s="206">
        <v>1237.5</v>
      </c>
      <c r="D11" s="207">
        <v>1454.06</v>
      </c>
      <c r="E11" s="208"/>
      <c r="F11" s="209">
        <v>974.81</v>
      </c>
      <c r="G11" s="206">
        <v>1237.5</v>
      </c>
      <c r="H11" s="207">
        <v>1454.06</v>
      </c>
    </row>
    <row r="12" spans="1:11" ht="45" customHeight="1">
      <c r="A12" s="57">
        <v>2016</v>
      </c>
      <c r="B12" s="82">
        <v>1300.99</v>
      </c>
      <c r="C12" s="82">
        <v>1647</v>
      </c>
      <c r="D12" s="83">
        <v>1935.23</v>
      </c>
      <c r="E12" s="259"/>
      <c r="F12" s="85">
        <v>1300.99</v>
      </c>
      <c r="G12" s="82">
        <v>1647</v>
      </c>
      <c r="H12" s="83">
        <v>1935.23</v>
      </c>
    </row>
    <row r="13" spans="1:11" ht="45" customHeight="1">
      <c r="A13" s="57">
        <v>2017</v>
      </c>
      <c r="B13" s="82">
        <v>1404.06</v>
      </c>
      <c r="C13" s="82">
        <v>1777.5</v>
      </c>
      <c r="D13" s="83" t="s">
        <v>456</v>
      </c>
      <c r="E13" s="84"/>
      <c r="F13" s="85">
        <v>1404.06</v>
      </c>
      <c r="G13" s="82">
        <v>1777.5</v>
      </c>
      <c r="H13" s="83" t="s">
        <v>456</v>
      </c>
    </row>
    <row r="14" spans="1:11" ht="45" customHeight="1">
      <c r="A14" s="205">
        <v>2018</v>
      </c>
      <c r="B14" s="206">
        <v>1603.12</v>
      </c>
      <c r="C14" s="206">
        <v>2029.5</v>
      </c>
      <c r="D14" s="207">
        <v>2384.66</v>
      </c>
      <c r="E14" s="208"/>
      <c r="F14" s="209">
        <v>1603.12</v>
      </c>
      <c r="G14" s="206">
        <v>2029.5</v>
      </c>
      <c r="H14" s="207">
        <v>2384.66</v>
      </c>
    </row>
    <row r="15" spans="1:11" ht="45" customHeight="1">
      <c r="A15" s="57">
        <v>2019</v>
      </c>
      <c r="B15" s="82">
        <v>2020.9</v>
      </c>
      <c r="C15" s="82">
        <v>2558.4</v>
      </c>
      <c r="D15" s="83">
        <v>3006.12</v>
      </c>
      <c r="E15" s="259"/>
      <c r="F15" s="85">
        <v>2020.9</v>
      </c>
      <c r="G15" s="82">
        <v>2558.4</v>
      </c>
      <c r="H15" s="83">
        <v>3006.12</v>
      </c>
    </row>
    <row r="16" spans="1:11" ht="45" customHeight="1">
      <c r="A16" s="57">
        <v>2020</v>
      </c>
      <c r="B16" s="82">
        <v>2324.71</v>
      </c>
      <c r="C16" s="82">
        <v>2943</v>
      </c>
      <c r="D16" s="83">
        <v>3458.03</v>
      </c>
      <c r="E16" s="84"/>
      <c r="F16" s="85">
        <v>2324.71</v>
      </c>
      <c r="G16" s="82">
        <v>2943</v>
      </c>
      <c r="H16" s="83">
        <v>3458.03</v>
      </c>
    </row>
    <row r="17" spans="1:8" ht="42" customHeight="1">
      <c r="A17" s="57">
        <v>2021</v>
      </c>
      <c r="B17" s="82">
        <v>2825.9</v>
      </c>
      <c r="C17" s="82">
        <v>3577.5</v>
      </c>
      <c r="D17" s="83">
        <v>4203.5600000000004</v>
      </c>
      <c r="E17" s="84"/>
      <c r="F17" s="85">
        <v>2825.9</v>
      </c>
      <c r="G17" s="82">
        <v>3577.5</v>
      </c>
      <c r="H17" s="83">
        <v>4203.5600000000004</v>
      </c>
    </row>
    <row r="18" spans="1:8" ht="42" customHeight="1">
      <c r="A18" s="57">
        <v>2022</v>
      </c>
      <c r="B18" s="82">
        <v>5500.35</v>
      </c>
      <c r="C18" s="48">
        <v>6471</v>
      </c>
      <c r="D18" s="83">
        <v>7603.43</v>
      </c>
      <c r="E18" s="84"/>
      <c r="F18" s="85">
        <v>5500.35</v>
      </c>
      <c r="G18" s="48">
        <v>6471</v>
      </c>
      <c r="H18" s="83">
        <v>7603.43</v>
      </c>
    </row>
    <row r="19" spans="1:8" ht="42" customHeight="1">
      <c r="A19" s="57">
        <v>2023</v>
      </c>
      <c r="B19" s="82">
        <v>11402.322</v>
      </c>
      <c r="C19" s="48">
        <v>13414.5</v>
      </c>
      <c r="D19" s="83" t="s">
        <v>975</v>
      </c>
      <c r="E19" s="84"/>
      <c r="F19" s="85">
        <v>11402.322</v>
      </c>
      <c r="G19" s="48">
        <v>13414.5</v>
      </c>
      <c r="H19" s="83" t="s">
        <v>975</v>
      </c>
    </row>
    <row r="20" spans="1:8" ht="42" customHeight="1" thickBot="1">
      <c r="A20" s="887">
        <v>2024</v>
      </c>
      <c r="B20" s="888">
        <v>17002.12</v>
      </c>
      <c r="C20" s="889">
        <v>20002.5</v>
      </c>
      <c r="D20" s="890">
        <v>23502.94</v>
      </c>
      <c r="E20" s="84"/>
      <c r="F20" s="888">
        <v>17002.12</v>
      </c>
      <c r="G20" s="889">
        <v>20002.5</v>
      </c>
      <c r="H20" s="890">
        <v>23502.94</v>
      </c>
    </row>
    <row r="21" spans="1:8" s="78" customFormat="1" ht="33.75" customHeight="1">
      <c r="A21" s="1419" t="s">
        <v>897</v>
      </c>
      <c r="B21" s="1420"/>
      <c r="C21" s="1420"/>
      <c r="D21" s="1420"/>
      <c r="E21" s="1420"/>
      <c r="F21" s="1420"/>
      <c r="G21" s="1420"/>
      <c r="H21" s="1420"/>
    </row>
    <row r="22" spans="1:8" ht="20.100000000000001" customHeight="1"/>
    <row r="23" spans="1:8" ht="20.100000000000001" customHeight="1"/>
    <row r="24" spans="1:8" ht="20.100000000000001" customHeight="1"/>
    <row r="25" spans="1:8" ht="20.100000000000001" customHeight="1"/>
    <row r="26" spans="1:8" ht="48.75" customHeight="1"/>
    <row r="27" spans="1:8" ht="52.5" customHeight="1"/>
  </sheetData>
  <mergeCells count="8">
    <mergeCell ref="A21:H21"/>
    <mergeCell ref="A1:C1"/>
    <mergeCell ref="F1:H1"/>
    <mergeCell ref="A3:H3"/>
    <mergeCell ref="A5:A6"/>
    <mergeCell ref="B5:D5"/>
    <mergeCell ref="F5:H5"/>
    <mergeCell ref="A4:H4"/>
  </mergeCells>
  <phoneticPr fontId="39" type="noConversion"/>
  <printOptions horizontalCentered="1" verticalCentered="1"/>
  <pageMargins left="0.9055118110236221" right="0.70866141732283472" top="0" bottom="1.1417322834645669" header="0.31496062992125984" footer="0.31496062992125984"/>
  <pageSetup paperSize="9" scale="80"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view="pageBreakPreview" topLeftCell="A7" zoomScale="90" zoomScaleNormal="100" zoomScaleSheetLayoutView="90" workbookViewId="0">
      <selection activeCell="K6" sqref="K6"/>
    </sheetView>
  </sheetViews>
  <sheetFormatPr defaultColWidth="9.140625" defaultRowHeight="12.75"/>
  <cols>
    <col min="1" max="1" width="0.85546875" style="43" customWidth="1"/>
    <col min="2" max="2" width="7.140625" style="43" customWidth="1"/>
    <col min="3" max="3" width="24.42578125" style="43" customWidth="1"/>
    <col min="4" max="4" width="13.140625" style="43" customWidth="1"/>
    <col min="5" max="5" width="13" style="43" customWidth="1"/>
    <col min="6" max="7" width="29.5703125" style="43" customWidth="1"/>
    <col min="8" max="8" width="23.28515625" style="43" customWidth="1"/>
    <col min="9" max="9" width="3.5703125" style="43" customWidth="1"/>
    <col min="10" max="10" width="13.85546875" style="43" customWidth="1"/>
    <col min="11" max="11" width="9.7109375" style="43" customWidth="1"/>
    <col min="12" max="12" width="8.85546875" style="43" customWidth="1"/>
    <col min="13" max="16384" width="9.140625" style="43"/>
  </cols>
  <sheetData>
    <row r="1" spans="1:9" s="1010" customFormat="1" ht="60" customHeight="1" thickBot="1">
      <c r="B1" s="1011" t="s">
        <v>544</v>
      </c>
      <c r="C1" s="1012"/>
      <c r="D1" s="1431" t="s">
        <v>58</v>
      </c>
      <c r="E1" s="1431"/>
      <c r="F1" s="1431"/>
      <c r="G1" s="1431"/>
      <c r="H1" s="1432"/>
    </row>
    <row r="2" spans="1:9" s="1" customFormat="1" ht="17.25" customHeight="1">
      <c r="B2" s="36"/>
    </row>
    <row r="3" spans="1:9" ht="74.25" customHeight="1">
      <c r="B3" s="1437" t="s">
        <v>1227</v>
      </c>
      <c r="C3" s="1437"/>
      <c r="D3" s="1437"/>
      <c r="E3" s="1437"/>
      <c r="F3" s="1437"/>
      <c r="G3" s="1437"/>
      <c r="H3" s="1437"/>
    </row>
    <row r="4" spans="1:9" ht="12.75" customHeight="1" thickBot="1">
      <c r="B4" s="581"/>
      <c r="C4" s="581"/>
      <c r="D4" s="581"/>
      <c r="E4" s="581"/>
      <c r="F4" s="581"/>
      <c r="G4" s="581"/>
      <c r="H4" s="581"/>
    </row>
    <row r="5" spans="1:9" s="1041" customFormat="1" ht="60" customHeight="1" thickBot="1">
      <c r="B5" s="1434" t="s">
        <v>301</v>
      </c>
      <c r="C5" s="1435"/>
      <c r="D5" s="1435"/>
      <c r="E5" s="1435"/>
      <c r="F5" s="1435"/>
      <c r="G5" s="1435"/>
      <c r="H5" s="1436"/>
    </row>
    <row r="6" spans="1:9" ht="39.950000000000003" customHeight="1">
      <c r="A6" s="891"/>
      <c r="B6" s="1013" t="s">
        <v>143</v>
      </c>
      <c r="C6" s="1013"/>
      <c r="D6" s="1014"/>
      <c r="E6" s="1015"/>
      <c r="F6" s="1014"/>
      <c r="G6" s="1014"/>
      <c r="H6" s="1016">
        <v>20002.5</v>
      </c>
    </row>
    <row r="7" spans="1:9" ht="39.950000000000003" customHeight="1">
      <c r="A7" s="891"/>
      <c r="B7" s="1017" t="s">
        <v>567</v>
      </c>
      <c r="C7" s="1017"/>
      <c r="D7" s="1018"/>
      <c r="E7" s="1019"/>
      <c r="F7" s="1018"/>
      <c r="G7" s="1018"/>
      <c r="H7" s="1020">
        <v>2800.35</v>
      </c>
    </row>
    <row r="8" spans="1:9" ht="39.950000000000003" customHeight="1">
      <c r="A8" s="891"/>
      <c r="B8" s="1021" t="s">
        <v>568</v>
      </c>
      <c r="C8" s="1021"/>
      <c r="D8" s="1022"/>
      <c r="E8" s="1023"/>
      <c r="F8" s="1022"/>
      <c r="G8" s="1022"/>
      <c r="H8" s="1024">
        <v>200.03</v>
      </c>
    </row>
    <row r="9" spans="1:9" ht="39.950000000000003" customHeight="1" thickBot="1">
      <c r="A9" s="891"/>
      <c r="B9" s="1025" t="s">
        <v>153</v>
      </c>
      <c r="C9" s="1025"/>
      <c r="D9" s="1026"/>
      <c r="E9" s="1027"/>
      <c r="F9" s="1026"/>
      <c r="G9" s="1026"/>
      <c r="H9" s="1028">
        <v>3000.38</v>
      </c>
    </row>
    <row r="10" spans="1:9" ht="39.950000000000003" customHeight="1" thickTop="1">
      <c r="A10" s="891"/>
      <c r="B10" s="1029" t="s">
        <v>899</v>
      </c>
      <c r="C10" s="1029"/>
      <c r="D10" s="1030"/>
      <c r="E10" s="1030"/>
      <c r="F10" s="1030"/>
      <c r="G10" s="1030"/>
      <c r="H10" s="1031">
        <v>17002.12</v>
      </c>
    </row>
    <row r="11" spans="1:9" ht="39.950000000000003" customHeight="1" thickBot="1">
      <c r="B11" s="396"/>
      <c r="C11" s="397"/>
      <c r="D11" s="398"/>
      <c r="E11" s="399"/>
      <c r="F11" s="400"/>
      <c r="G11" s="400"/>
      <c r="H11" s="398"/>
    </row>
    <row r="12" spans="1:9" s="1041" customFormat="1" ht="60" customHeight="1" thickBot="1">
      <c r="B12" s="1042" t="s">
        <v>302</v>
      </c>
      <c r="C12" s="1043"/>
      <c r="D12" s="1043"/>
      <c r="E12" s="1043"/>
      <c r="F12" s="1043"/>
      <c r="G12" s="1043"/>
      <c r="H12" s="1044"/>
    </row>
    <row r="13" spans="1:9" ht="39.950000000000003" customHeight="1">
      <c r="B13" s="1032" t="s">
        <v>143</v>
      </c>
      <c r="C13" s="1019"/>
      <c r="D13" s="1019"/>
      <c r="E13" s="1019"/>
      <c r="F13" s="1019"/>
      <c r="G13" s="1019"/>
      <c r="H13" s="1033">
        <v>20002.5</v>
      </c>
    </row>
    <row r="14" spans="1:9" ht="39.950000000000003" customHeight="1">
      <c r="B14" s="1017" t="s">
        <v>898</v>
      </c>
      <c r="C14" s="1017"/>
      <c r="D14" s="1022"/>
      <c r="E14" s="1023"/>
      <c r="F14" s="1022"/>
      <c r="G14" s="1018"/>
      <c r="H14" s="1033">
        <v>3100.39</v>
      </c>
    </row>
    <row r="15" spans="1:9" ht="39.950000000000003" customHeight="1" thickBot="1">
      <c r="B15" s="1034" t="s">
        <v>356</v>
      </c>
      <c r="C15" s="1035"/>
      <c r="D15" s="1035"/>
      <c r="E15" s="1036"/>
      <c r="F15" s="1035"/>
      <c r="G15" s="1035"/>
      <c r="H15" s="1037">
        <v>400.05</v>
      </c>
    </row>
    <row r="16" spans="1:9" ht="39.950000000000003" customHeight="1" thickTop="1">
      <c r="B16" s="1038" t="s">
        <v>900</v>
      </c>
      <c r="C16" s="1039"/>
      <c r="D16" s="1039"/>
      <c r="E16" s="1040"/>
      <c r="F16" s="1039"/>
      <c r="G16" s="1039"/>
      <c r="H16" s="1031">
        <v>23502.94</v>
      </c>
      <c r="I16" s="104"/>
    </row>
    <row r="17" spans="2:12" ht="5.25" customHeight="1">
      <c r="B17" s="824"/>
      <c r="C17" s="825"/>
      <c r="D17" s="825"/>
      <c r="E17" s="826"/>
      <c r="F17" s="825"/>
      <c r="G17" s="825"/>
      <c r="H17" s="827"/>
      <c r="I17" s="104"/>
    </row>
    <row r="18" spans="2:12" ht="5.25" customHeight="1">
      <c r="B18" s="279"/>
      <c r="C18" s="279"/>
      <c r="D18" s="279"/>
      <c r="E18" s="279"/>
      <c r="F18" s="279"/>
      <c r="G18" s="279"/>
      <c r="H18" s="279"/>
    </row>
    <row r="19" spans="2:12" ht="153.75" customHeight="1">
      <c r="B19" s="1433" t="s">
        <v>1161</v>
      </c>
      <c r="C19" s="1433"/>
      <c r="D19" s="1433"/>
      <c r="E19" s="1433"/>
      <c r="F19" s="1433"/>
      <c r="G19" s="1433"/>
      <c r="H19" s="1433"/>
    </row>
    <row r="20" spans="2:12" s="65" customFormat="1">
      <c r="K20" s="43"/>
      <c r="L20" s="43"/>
    </row>
    <row r="21" spans="2:12" s="65" customFormat="1" ht="12"/>
    <row r="22" spans="2:12">
      <c r="K22" s="65"/>
      <c r="L22" s="65"/>
    </row>
    <row r="23" spans="2:12">
      <c r="K23" s="65"/>
      <c r="L23" s="65"/>
    </row>
    <row r="24" spans="2:12">
      <c r="K24" s="65"/>
      <c r="L24" s="65"/>
    </row>
  </sheetData>
  <mergeCells count="4">
    <mergeCell ref="D1:H1"/>
    <mergeCell ref="B19:H19"/>
    <mergeCell ref="B5:H5"/>
    <mergeCell ref="B3:H3"/>
  </mergeCells>
  <printOptions horizontalCentered="1"/>
  <pageMargins left="0" right="0" top="0.94488188976377963" bottom="0.15748031496062992" header="0.31496062992125984" footer="0.31496062992125984"/>
  <pageSetup scale="7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GridLines="0" view="pageBreakPreview" topLeftCell="A40" zoomScale="90" zoomScaleNormal="100" zoomScaleSheetLayoutView="90" workbookViewId="0">
      <selection activeCell="I29" sqref="I29"/>
    </sheetView>
  </sheetViews>
  <sheetFormatPr defaultColWidth="9.140625" defaultRowHeight="12.75"/>
  <cols>
    <col min="1" max="1" width="8.28515625" style="481" customWidth="1"/>
    <col min="2" max="2" width="19.42578125" style="481" customWidth="1"/>
    <col min="3" max="3" width="23.140625" style="565" customWidth="1"/>
    <col min="4" max="4" width="22.140625" style="18" customWidth="1"/>
    <col min="5" max="5" width="22.85546875" style="18" customWidth="1"/>
    <col min="6" max="6" width="15.28515625" style="481" customWidth="1"/>
    <col min="7" max="7" width="13.85546875" style="481" customWidth="1"/>
    <col min="8" max="10" width="16.7109375" style="481" customWidth="1"/>
    <col min="11" max="16384" width="9.140625" style="481"/>
  </cols>
  <sheetData>
    <row r="1" spans="1:11" ht="27.75" customHeight="1">
      <c r="A1" s="1059" t="s">
        <v>309</v>
      </c>
      <c r="B1" s="1059"/>
      <c r="C1" s="562"/>
      <c r="D1" s="436"/>
      <c r="E1" s="499" t="s">
        <v>58</v>
      </c>
    </row>
    <row r="2" spans="1:11" ht="3" customHeight="1">
      <c r="A2" s="500"/>
      <c r="B2" s="500"/>
      <c r="C2" s="564"/>
      <c r="D2" s="501"/>
      <c r="E2" s="501"/>
    </row>
    <row r="3" spans="1:11" ht="20.100000000000001" customHeight="1">
      <c r="A3" s="1060" t="s">
        <v>326</v>
      </c>
      <c r="B3" s="1060"/>
      <c r="C3" s="1060"/>
      <c r="D3" s="1060"/>
      <c r="E3" s="1060"/>
    </row>
    <row r="4" spans="1:11" ht="15.95" customHeight="1" thickBot="1">
      <c r="A4" s="1061" t="s">
        <v>142</v>
      </c>
      <c r="B4" s="1061"/>
      <c r="C4" s="1061"/>
      <c r="D4" s="1061"/>
      <c r="E4" s="1061"/>
    </row>
    <row r="5" spans="1:11" ht="24" customHeight="1">
      <c r="A5" s="482" t="s">
        <v>1</v>
      </c>
      <c r="B5" s="483" t="s">
        <v>81</v>
      </c>
      <c r="C5" s="410" t="s">
        <v>82</v>
      </c>
      <c r="D5" s="411" t="s">
        <v>83</v>
      </c>
      <c r="E5" s="412" t="s">
        <v>57</v>
      </c>
    </row>
    <row r="6" spans="1:11" ht="29.25" customHeight="1" thickBot="1">
      <c r="A6" s="484" t="s">
        <v>2</v>
      </c>
      <c r="B6" s="485" t="s">
        <v>85</v>
      </c>
      <c r="C6" s="413" t="s">
        <v>86</v>
      </c>
      <c r="D6" s="414" t="s">
        <v>443</v>
      </c>
      <c r="E6" s="415" t="s">
        <v>444</v>
      </c>
    </row>
    <row r="7" spans="1:11" ht="35.1" hidden="1" customHeight="1">
      <c r="A7" s="1056">
        <v>2008</v>
      </c>
      <c r="B7" s="486" t="s">
        <v>4</v>
      </c>
      <c r="C7" s="491">
        <v>1789</v>
      </c>
      <c r="D7" s="491">
        <v>11374</v>
      </c>
      <c r="E7" s="492">
        <v>291970</v>
      </c>
    </row>
    <row r="8" spans="1:11" ht="35.1" hidden="1" customHeight="1">
      <c r="A8" s="1057"/>
      <c r="B8" s="487" t="s">
        <v>5</v>
      </c>
      <c r="C8" s="493">
        <v>910</v>
      </c>
      <c r="D8" s="493">
        <v>3286</v>
      </c>
      <c r="E8" s="494">
        <v>311853</v>
      </c>
    </row>
    <row r="9" spans="1:11" ht="35.1" hidden="1" customHeight="1" thickBot="1">
      <c r="A9" s="1058"/>
      <c r="B9" s="488" t="s">
        <v>6</v>
      </c>
      <c r="C9" s="495">
        <f>SUM(C7:C8)</f>
        <v>2699</v>
      </c>
      <c r="D9" s="495">
        <f>SUM(D7:D8)</f>
        <v>14660</v>
      </c>
      <c r="E9" s="496">
        <f>SUM(E7:E8)</f>
        <v>603823</v>
      </c>
    </row>
    <row r="10" spans="1:11" ht="35.1" hidden="1" customHeight="1">
      <c r="A10" s="1056">
        <v>2009</v>
      </c>
      <c r="B10" s="486" t="s">
        <v>4</v>
      </c>
      <c r="C10" s="371">
        <v>1675</v>
      </c>
      <c r="D10" s="371">
        <v>6785</v>
      </c>
      <c r="E10" s="497">
        <v>182492</v>
      </c>
    </row>
    <row r="11" spans="1:11" ht="35.1" hidden="1" customHeight="1">
      <c r="A11" s="1057"/>
      <c r="B11" s="487" t="s">
        <v>5</v>
      </c>
      <c r="C11" s="143">
        <v>812</v>
      </c>
      <c r="D11" s="143">
        <v>5131</v>
      </c>
      <c r="E11" s="144">
        <v>235553</v>
      </c>
    </row>
    <row r="12" spans="1:11" ht="35.1" hidden="1" customHeight="1" thickBot="1">
      <c r="A12" s="1058"/>
      <c r="B12" s="488" t="s">
        <v>6</v>
      </c>
      <c r="C12" s="376">
        <f>SUM(C10:C11)</f>
        <v>2487</v>
      </c>
      <c r="D12" s="376">
        <f>SUM(D10:D11)</f>
        <v>11916</v>
      </c>
      <c r="E12" s="498">
        <f>SUM(E10:E11)</f>
        <v>418045</v>
      </c>
    </row>
    <row r="13" spans="1:11" ht="35.1" hidden="1" customHeight="1">
      <c r="A13" s="1056">
        <v>2010</v>
      </c>
      <c r="B13" s="486" t="s">
        <v>4</v>
      </c>
      <c r="C13" s="371">
        <v>1178</v>
      </c>
      <c r="D13" s="371">
        <v>2665</v>
      </c>
      <c r="E13" s="497">
        <v>103114</v>
      </c>
    </row>
    <row r="14" spans="1:11" ht="35.1" hidden="1" customHeight="1">
      <c r="A14" s="1057"/>
      <c r="B14" s="487" t="s">
        <v>5</v>
      </c>
      <c r="C14" s="143">
        <v>704</v>
      </c>
      <c r="D14" s="143">
        <v>3273</v>
      </c>
      <c r="E14" s="144">
        <v>280991</v>
      </c>
    </row>
    <row r="15" spans="1:11" ht="35.1" hidden="1" customHeight="1" thickBot="1">
      <c r="A15" s="1058"/>
      <c r="B15" s="488" t="s">
        <v>6</v>
      </c>
      <c r="C15" s="376">
        <f>SUM(C13:C14)</f>
        <v>1882</v>
      </c>
      <c r="D15" s="376">
        <f>SUM(D13:D14)</f>
        <v>5938</v>
      </c>
      <c r="E15" s="498">
        <f>SUM(E13:E14)</f>
        <v>384105</v>
      </c>
    </row>
    <row r="16" spans="1:11" ht="21.95" hidden="1" customHeight="1">
      <c r="A16" s="1056">
        <v>2011</v>
      </c>
      <c r="B16" s="486" t="s">
        <v>4</v>
      </c>
      <c r="C16" s="359">
        <v>1684</v>
      </c>
      <c r="D16" s="359">
        <v>11819</v>
      </c>
      <c r="E16" s="360">
        <v>242400</v>
      </c>
      <c r="I16" s="489"/>
      <c r="J16" s="489"/>
      <c r="K16" s="489"/>
    </row>
    <row r="17" spans="1:11" ht="21.95" hidden="1" customHeight="1">
      <c r="A17" s="1057"/>
      <c r="B17" s="487" t="s">
        <v>5</v>
      </c>
      <c r="C17" s="361">
        <v>787</v>
      </c>
      <c r="D17" s="361">
        <v>5695</v>
      </c>
      <c r="E17" s="362">
        <v>237694</v>
      </c>
      <c r="I17" s="489"/>
      <c r="J17" s="489"/>
      <c r="K17" s="489"/>
    </row>
    <row r="18" spans="1:11" ht="21.95" hidden="1" customHeight="1" thickBot="1">
      <c r="A18" s="1058"/>
      <c r="B18" s="488" t="s">
        <v>6</v>
      </c>
      <c r="C18" s="363">
        <f>SUM(C16:C17)</f>
        <v>2471</v>
      </c>
      <c r="D18" s="363">
        <f>SUM(D16:D17)</f>
        <v>17514</v>
      </c>
      <c r="E18" s="364">
        <f>SUM(E16:E17)</f>
        <v>480094</v>
      </c>
      <c r="I18" s="489"/>
      <c r="J18" s="489"/>
      <c r="K18" s="489"/>
    </row>
    <row r="19" spans="1:11" ht="21.95" hidden="1" customHeight="1">
      <c r="A19" s="1056">
        <v>2012</v>
      </c>
      <c r="B19" s="486" t="s">
        <v>4</v>
      </c>
      <c r="C19" s="359">
        <v>1437</v>
      </c>
      <c r="D19" s="359">
        <v>5969</v>
      </c>
      <c r="E19" s="360">
        <v>127876</v>
      </c>
      <c r="I19" s="489"/>
      <c r="J19" s="489"/>
      <c r="K19" s="489"/>
    </row>
    <row r="20" spans="1:11" ht="21.95" hidden="1" customHeight="1">
      <c r="A20" s="1057"/>
      <c r="B20" s="487" t="s">
        <v>5</v>
      </c>
      <c r="C20" s="361">
        <v>888</v>
      </c>
      <c r="D20" s="361">
        <v>3856</v>
      </c>
      <c r="E20" s="362">
        <v>396086</v>
      </c>
      <c r="I20" s="489"/>
      <c r="J20" s="489"/>
      <c r="K20" s="489"/>
    </row>
    <row r="21" spans="1:11" ht="21.95" hidden="1" customHeight="1" thickBot="1">
      <c r="A21" s="1058"/>
      <c r="B21" s="488" t="s">
        <v>6</v>
      </c>
      <c r="C21" s="363">
        <f>SUM(C19:C20)</f>
        <v>2325</v>
      </c>
      <c r="D21" s="363">
        <f>SUM(D19:D20)</f>
        <v>9825</v>
      </c>
      <c r="E21" s="364">
        <f>SUM(E19:E20)</f>
        <v>523962</v>
      </c>
    </row>
    <row r="22" spans="1:11" ht="18.75" customHeight="1">
      <c r="A22" s="1056">
        <v>2013</v>
      </c>
      <c r="B22" s="486" t="s">
        <v>4</v>
      </c>
      <c r="C22" s="359">
        <v>2117</v>
      </c>
      <c r="D22" s="359">
        <v>16167</v>
      </c>
      <c r="E22" s="360">
        <v>274267</v>
      </c>
    </row>
    <row r="23" spans="1:11" ht="22.5" customHeight="1">
      <c r="A23" s="1057"/>
      <c r="B23" s="487" t="s">
        <v>5</v>
      </c>
      <c r="C23" s="361">
        <v>861</v>
      </c>
      <c r="D23" s="361">
        <v>5327</v>
      </c>
      <c r="E23" s="362">
        <v>263297</v>
      </c>
    </row>
    <row r="24" spans="1:11" ht="21.95" customHeight="1" thickBot="1">
      <c r="A24" s="1058"/>
      <c r="B24" s="488" t="s">
        <v>6</v>
      </c>
      <c r="C24" s="363">
        <f>SUM(C22:C23)</f>
        <v>2978</v>
      </c>
      <c r="D24" s="363">
        <f t="shared" ref="D24:E24" si="0">SUM(D22:D23)</f>
        <v>21494</v>
      </c>
      <c r="E24" s="364">
        <f t="shared" si="0"/>
        <v>537564</v>
      </c>
    </row>
    <row r="25" spans="1:11" ht="21.95" customHeight="1">
      <c r="A25" s="1056">
        <v>2014</v>
      </c>
      <c r="B25" s="486" t="s">
        <v>4</v>
      </c>
      <c r="C25" s="359">
        <v>1044</v>
      </c>
      <c r="D25" s="359">
        <v>4618</v>
      </c>
      <c r="E25" s="360">
        <v>104363</v>
      </c>
    </row>
    <row r="26" spans="1:11" ht="21.95" customHeight="1">
      <c r="A26" s="1057"/>
      <c r="B26" s="487" t="s">
        <v>5</v>
      </c>
      <c r="C26" s="361">
        <v>993</v>
      </c>
      <c r="D26" s="361">
        <v>8983</v>
      </c>
      <c r="E26" s="362">
        <v>437243</v>
      </c>
    </row>
    <row r="27" spans="1:11" ht="21.95" customHeight="1" thickBot="1">
      <c r="A27" s="1058"/>
      <c r="B27" s="488" t="s">
        <v>6</v>
      </c>
      <c r="C27" s="363">
        <f>SUM(C25:C26)</f>
        <v>2037</v>
      </c>
      <c r="D27" s="363">
        <f t="shared" ref="D27:E27" si="1">SUM(D25:D26)</f>
        <v>13601</v>
      </c>
      <c r="E27" s="364">
        <f t="shared" si="1"/>
        <v>541606</v>
      </c>
    </row>
    <row r="28" spans="1:11" ht="21.95" customHeight="1">
      <c r="A28" s="1056">
        <v>2015</v>
      </c>
      <c r="B28" s="486" t="s">
        <v>4</v>
      </c>
      <c r="C28" s="359">
        <v>995</v>
      </c>
      <c r="D28" s="359">
        <v>15170</v>
      </c>
      <c r="E28" s="360">
        <v>266118</v>
      </c>
    </row>
    <row r="29" spans="1:11" ht="21.95" customHeight="1">
      <c r="A29" s="1057"/>
      <c r="B29" s="487" t="s">
        <v>5</v>
      </c>
      <c r="C29" s="361">
        <v>3613</v>
      </c>
      <c r="D29" s="361">
        <v>11820</v>
      </c>
      <c r="E29" s="362">
        <v>644313</v>
      </c>
    </row>
    <row r="30" spans="1:11" ht="21.95" customHeight="1" thickBot="1">
      <c r="A30" s="1058"/>
      <c r="B30" s="488" t="s">
        <v>6</v>
      </c>
      <c r="C30" s="363">
        <f>SUM(C28:C29)</f>
        <v>4608</v>
      </c>
      <c r="D30" s="363">
        <f t="shared" ref="D30:E30" si="2">SUM(D28:D29)</f>
        <v>26990</v>
      </c>
      <c r="E30" s="364">
        <f t="shared" si="2"/>
        <v>910431</v>
      </c>
    </row>
    <row r="31" spans="1:11" ht="21.95" customHeight="1">
      <c r="A31" s="1056">
        <v>2016</v>
      </c>
      <c r="B31" s="486" t="s">
        <v>4</v>
      </c>
      <c r="C31" s="359">
        <v>999</v>
      </c>
      <c r="D31" s="359">
        <v>5503</v>
      </c>
      <c r="E31" s="360">
        <v>106521</v>
      </c>
    </row>
    <row r="32" spans="1:11" ht="21.95" customHeight="1">
      <c r="A32" s="1057"/>
      <c r="B32" s="487" t="s">
        <v>5</v>
      </c>
      <c r="C32" s="361">
        <v>3758</v>
      </c>
      <c r="D32" s="361">
        <v>8792</v>
      </c>
      <c r="E32" s="362">
        <v>569371</v>
      </c>
    </row>
    <row r="33" spans="1:5" ht="21.95" customHeight="1" thickBot="1">
      <c r="A33" s="1058"/>
      <c r="B33" s="488" t="s">
        <v>6</v>
      </c>
      <c r="C33" s="363">
        <f>SUM(C31:C32)</f>
        <v>4757</v>
      </c>
      <c r="D33" s="363">
        <f t="shared" ref="D33:E33" si="3">SUM(D31:D32)</f>
        <v>14295</v>
      </c>
      <c r="E33" s="364">
        <f t="shared" si="3"/>
        <v>675892</v>
      </c>
    </row>
    <row r="34" spans="1:5" ht="21.95" customHeight="1">
      <c r="A34" s="1056">
        <v>2017</v>
      </c>
      <c r="B34" s="486" t="s">
        <v>4</v>
      </c>
      <c r="C34" s="359">
        <v>1039</v>
      </c>
      <c r="D34" s="359">
        <v>13749</v>
      </c>
      <c r="E34" s="360">
        <v>232464</v>
      </c>
    </row>
    <row r="35" spans="1:5" ht="21.95" customHeight="1">
      <c r="A35" s="1057"/>
      <c r="B35" s="487" t="s">
        <v>5</v>
      </c>
      <c r="C35" s="361">
        <v>4886</v>
      </c>
      <c r="D35" s="361">
        <v>11594</v>
      </c>
      <c r="E35" s="362">
        <v>744160</v>
      </c>
    </row>
    <row r="36" spans="1:5" ht="21.95" customHeight="1" thickBot="1">
      <c r="A36" s="1058"/>
      <c r="B36" s="488" t="s">
        <v>6</v>
      </c>
      <c r="C36" s="363">
        <f>SUM(C34:C35)</f>
        <v>5925</v>
      </c>
      <c r="D36" s="363">
        <f t="shared" ref="D36:E36" si="4">SUM(D34:D35)</f>
        <v>25343</v>
      </c>
      <c r="E36" s="364">
        <f t="shared" si="4"/>
        <v>976624</v>
      </c>
    </row>
    <row r="37" spans="1:5" ht="21.95" customHeight="1">
      <c r="A37" s="1056">
        <v>2018</v>
      </c>
      <c r="B37" s="486" t="s">
        <v>4</v>
      </c>
      <c r="C37" s="359">
        <v>1174</v>
      </c>
      <c r="D37" s="359">
        <v>11044</v>
      </c>
      <c r="E37" s="360">
        <v>278876</v>
      </c>
    </row>
    <row r="38" spans="1:5" ht="21.95" customHeight="1">
      <c r="A38" s="1057"/>
      <c r="B38" s="487" t="s">
        <v>5</v>
      </c>
      <c r="C38" s="361">
        <v>2138</v>
      </c>
      <c r="D38" s="361">
        <v>6075</v>
      </c>
      <c r="E38" s="362">
        <v>418076</v>
      </c>
    </row>
    <row r="39" spans="1:5" ht="21.95" customHeight="1" thickBot="1">
      <c r="A39" s="1058"/>
      <c r="B39" s="488" t="s">
        <v>6</v>
      </c>
      <c r="C39" s="363">
        <f>SUM(C37:C38)</f>
        <v>3312</v>
      </c>
      <c r="D39" s="363">
        <f t="shared" ref="D39:E39" si="5">SUM(D37:D38)</f>
        <v>17119</v>
      </c>
      <c r="E39" s="364">
        <f t="shared" si="5"/>
        <v>696952</v>
      </c>
    </row>
    <row r="40" spans="1:5" ht="21.95" customHeight="1">
      <c r="A40" s="1056">
        <v>2019</v>
      </c>
      <c r="B40" s="486" t="s">
        <v>4</v>
      </c>
      <c r="C40" s="359">
        <v>1480</v>
      </c>
      <c r="D40" s="359">
        <v>12728</v>
      </c>
      <c r="E40" s="360">
        <v>371504</v>
      </c>
    </row>
    <row r="41" spans="1:5" ht="21.95" customHeight="1">
      <c r="A41" s="1057"/>
      <c r="B41" s="487" t="s">
        <v>5</v>
      </c>
      <c r="C41" s="361">
        <v>1670</v>
      </c>
      <c r="D41" s="361">
        <v>9499</v>
      </c>
      <c r="E41" s="362">
        <v>606792</v>
      </c>
    </row>
    <row r="42" spans="1:5" ht="21.95" customHeight="1" thickBot="1">
      <c r="A42" s="1058"/>
      <c r="B42" s="488" t="s">
        <v>6</v>
      </c>
      <c r="C42" s="363">
        <f>SUM(C40:C41)</f>
        <v>3150</v>
      </c>
      <c r="D42" s="363">
        <f t="shared" ref="D42:E42" si="6">SUM(D40:D41)</f>
        <v>22227</v>
      </c>
      <c r="E42" s="364">
        <f t="shared" si="6"/>
        <v>978296</v>
      </c>
    </row>
    <row r="43" spans="1:5" ht="21.95" customHeight="1">
      <c r="A43" s="1056">
        <v>2020</v>
      </c>
      <c r="B43" s="486" t="s">
        <v>4</v>
      </c>
      <c r="C43" s="359">
        <v>1857</v>
      </c>
      <c r="D43" s="359">
        <v>11707</v>
      </c>
      <c r="E43" s="360">
        <v>414521</v>
      </c>
    </row>
    <row r="44" spans="1:5" ht="21.95" customHeight="1">
      <c r="A44" s="1057"/>
      <c r="B44" s="487" t="s">
        <v>5</v>
      </c>
      <c r="C44" s="361">
        <v>1281</v>
      </c>
      <c r="D44" s="361">
        <v>5417</v>
      </c>
      <c r="E44" s="362">
        <v>335022</v>
      </c>
    </row>
    <row r="45" spans="1:5" ht="21.95" customHeight="1" thickBot="1">
      <c r="A45" s="1058"/>
      <c r="B45" s="488" t="s">
        <v>6</v>
      </c>
      <c r="C45" s="363">
        <f>SUM(C43:C44)</f>
        <v>3138</v>
      </c>
      <c r="D45" s="363">
        <f t="shared" ref="D45:E45" si="7">SUM(D43:D44)</f>
        <v>17124</v>
      </c>
      <c r="E45" s="364">
        <f t="shared" si="7"/>
        <v>749543</v>
      </c>
    </row>
    <row r="46" spans="1:5" ht="21.95" customHeight="1">
      <c r="A46" s="1056">
        <v>2021</v>
      </c>
      <c r="B46" s="486" t="s">
        <v>4</v>
      </c>
      <c r="C46" s="359">
        <v>1552</v>
      </c>
      <c r="D46" s="359">
        <v>18949</v>
      </c>
      <c r="E46" s="360">
        <v>509809</v>
      </c>
    </row>
    <row r="47" spans="1:5" ht="21.95" customHeight="1">
      <c r="A47" s="1057"/>
      <c r="B47" s="487" t="s">
        <v>5</v>
      </c>
      <c r="C47" s="361">
        <v>1737</v>
      </c>
      <c r="D47" s="361">
        <v>6170</v>
      </c>
      <c r="E47" s="362">
        <v>654968</v>
      </c>
    </row>
    <row r="48" spans="1:5" ht="21.95" customHeight="1" thickBot="1">
      <c r="A48" s="1058"/>
      <c r="B48" s="488" t="s">
        <v>6</v>
      </c>
      <c r="C48" s="363">
        <f>SUM(C46:C47)</f>
        <v>3289</v>
      </c>
      <c r="D48" s="363">
        <f t="shared" ref="D48:E48" si="8">SUM(D46:D47)</f>
        <v>25119</v>
      </c>
      <c r="E48" s="364">
        <f t="shared" si="8"/>
        <v>1164777</v>
      </c>
    </row>
    <row r="49" spans="1:6" ht="21.95" customHeight="1">
      <c r="A49" s="1063">
        <v>2022</v>
      </c>
      <c r="B49" s="486" t="s">
        <v>4</v>
      </c>
      <c r="C49" s="359">
        <v>1717</v>
      </c>
      <c r="D49" s="359">
        <v>13982</v>
      </c>
      <c r="E49" s="360">
        <v>669334</v>
      </c>
    </row>
    <row r="50" spans="1:6" ht="21.95" customHeight="1">
      <c r="A50" s="1064"/>
      <c r="B50" s="487" t="s">
        <v>5</v>
      </c>
      <c r="C50" s="361">
        <v>1296</v>
      </c>
      <c r="D50" s="361">
        <v>8900</v>
      </c>
      <c r="E50" s="362">
        <v>402451</v>
      </c>
      <c r="F50" s="490"/>
    </row>
    <row r="51" spans="1:6" ht="21.95" customHeight="1" thickBot="1">
      <c r="A51" s="1065"/>
      <c r="B51" s="488" t="s">
        <v>6</v>
      </c>
      <c r="C51" s="363">
        <f>SUM(C49:C50)</f>
        <v>3013</v>
      </c>
      <c r="D51" s="363">
        <f t="shared" ref="D51:E51" si="9">SUM(D49:D50)</f>
        <v>22882</v>
      </c>
      <c r="E51" s="364">
        <f t="shared" si="9"/>
        <v>1071785</v>
      </c>
    </row>
    <row r="52" spans="1:6" ht="21.95" customHeight="1">
      <c r="A52" s="1063">
        <v>2023</v>
      </c>
      <c r="B52" s="486" t="s">
        <v>4</v>
      </c>
      <c r="C52" s="359">
        <v>1923</v>
      </c>
      <c r="D52" s="359">
        <v>17709</v>
      </c>
      <c r="E52" s="360">
        <v>561669</v>
      </c>
    </row>
    <row r="53" spans="1:6" ht="21.95" customHeight="1">
      <c r="A53" s="1064"/>
      <c r="B53" s="487" t="s">
        <v>5</v>
      </c>
      <c r="C53" s="361">
        <v>1730</v>
      </c>
      <c r="D53" s="361">
        <v>10121</v>
      </c>
      <c r="E53" s="362">
        <v>713264</v>
      </c>
    </row>
    <row r="54" spans="1:6" ht="21.95" customHeight="1" thickBot="1">
      <c r="A54" s="1065"/>
      <c r="B54" s="488" t="s">
        <v>6</v>
      </c>
      <c r="C54" s="363">
        <f>SUM(C52:C53)</f>
        <v>3653</v>
      </c>
      <c r="D54" s="363">
        <f t="shared" ref="D54:E54" si="10">SUM(D52:D53)</f>
        <v>27830</v>
      </c>
      <c r="E54" s="364">
        <f t="shared" si="10"/>
        <v>1274933</v>
      </c>
    </row>
    <row r="55" spans="1:6" ht="21.95" customHeight="1">
      <c r="A55" s="1063">
        <v>2024</v>
      </c>
      <c r="B55" s="486" t="s">
        <v>4</v>
      </c>
      <c r="C55" s="359">
        <v>1928</v>
      </c>
      <c r="D55" s="359">
        <v>20018</v>
      </c>
      <c r="E55" s="360">
        <v>964673</v>
      </c>
    </row>
    <row r="56" spans="1:6" ht="21.95" customHeight="1">
      <c r="A56" s="1064"/>
      <c r="B56" s="487" t="s">
        <v>5</v>
      </c>
      <c r="C56" s="361">
        <v>1582</v>
      </c>
      <c r="D56" s="361">
        <v>6131</v>
      </c>
      <c r="E56" s="362">
        <v>385167</v>
      </c>
    </row>
    <row r="57" spans="1:6" ht="21.95" customHeight="1" thickBot="1">
      <c r="A57" s="1065"/>
      <c r="B57" s="488" t="s">
        <v>6</v>
      </c>
      <c r="C57" s="363">
        <f>SUM(C55:C56)</f>
        <v>3510</v>
      </c>
      <c r="D57" s="363">
        <f t="shared" ref="D57:E57" si="11">SUM(D55:D56)</f>
        <v>26149</v>
      </c>
      <c r="E57" s="364">
        <f t="shared" si="11"/>
        <v>1349840</v>
      </c>
    </row>
    <row r="58" spans="1:6" ht="49.5" customHeight="1">
      <c r="A58" s="1062" t="s">
        <v>1173</v>
      </c>
      <c r="B58" s="1062"/>
      <c r="C58" s="1062"/>
      <c r="D58" s="1062"/>
      <c r="E58" s="1062"/>
    </row>
  </sheetData>
  <mergeCells count="21">
    <mergeCell ref="A34:A36"/>
    <mergeCell ref="A43:A45"/>
    <mergeCell ref="A37:A39"/>
    <mergeCell ref="A40:A42"/>
    <mergeCell ref="A58:E58"/>
    <mergeCell ref="A46:A48"/>
    <mergeCell ref="A49:A51"/>
    <mergeCell ref="A52:A54"/>
    <mergeCell ref="A55:A57"/>
    <mergeCell ref="A1:B1"/>
    <mergeCell ref="A16:A18"/>
    <mergeCell ref="A3:E3"/>
    <mergeCell ref="A7:A9"/>
    <mergeCell ref="A4:E4"/>
    <mergeCell ref="A10:A12"/>
    <mergeCell ref="A13:A15"/>
    <mergeCell ref="A22:A24"/>
    <mergeCell ref="A31:A33"/>
    <mergeCell ref="A19:A21"/>
    <mergeCell ref="A25:A27"/>
    <mergeCell ref="A28:A30"/>
  </mergeCells>
  <phoneticPr fontId="39" type="noConversion"/>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view="pageBreakPreview" topLeftCell="A35" zoomScale="80" zoomScaleNormal="100" zoomScaleSheetLayoutView="80" workbookViewId="0">
      <selection activeCell="I37" sqref="I37"/>
    </sheetView>
  </sheetViews>
  <sheetFormatPr defaultColWidth="9.140625" defaultRowHeight="12.75"/>
  <cols>
    <col min="1" max="1" width="41.140625" style="59" customWidth="1"/>
    <col min="2" max="2" width="10.140625" style="58" customWidth="1"/>
    <col min="3" max="3" width="22.85546875" style="58" customWidth="1"/>
    <col min="4" max="4" width="11.42578125" style="59" customWidth="1"/>
    <col min="5" max="5" width="16.85546875" style="59" customWidth="1"/>
    <col min="6" max="6" width="14.28515625" style="58" customWidth="1"/>
    <col min="7" max="7" width="1.5703125" style="58" customWidth="1"/>
    <col min="8" max="8" width="8" style="58" customWidth="1"/>
    <col min="9" max="9" width="10.7109375" style="58" customWidth="1"/>
    <col min="10" max="10" width="6.140625" style="58" customWidth="1"/>
    <col min="11" max="11" width="9.140625" style="58"/>
    <col min="12" max="12" width="9.5703125" style="58" bestFit="1" customWidth="1"/>
    <col min="13" max="13" width="10.7109375" style="58" bestFit="1" customWidth="1"/>
    <col min="14" max="14" width="16" style="58" customWidth="1"/>
    <col min="15" max="16384" width="9.140625" style="58"/>
  </cols>
  <sheetData>
    <row r="1" spans="1:14" s="1047" customFormat="1" ht="38.1" customHeight="1">
      <c r="A1" s="1007" t="s">
        <v>544</v>
      </c>
      <c r="B1" s="1045"/>
      <c r="C1" s="1440" t="s">
        <v>58</v>
      </c>
      <c r="D1" s="1440"/>
      <c r="E1" s="1440"/>
      <c r="F1" s="1046"/>
    </row>
    <row r="2" spans="1:14" s="60" customFormat="1" ht="43.5" customHeight="1">
      <c r="A2" s="1445" t="s">
        <v>1228</v>
      </c>
      <c r="B2" s="1445"/>
      <c r="C2" s="1445"/>
      <c r="D2" s="1445"/>
      <c r="E2" s="1445"/>
      <c r="F2" s="402"/>
      <c r="G2" s="402"/>
      <c r="H2" s="402"/>
      <c r="I2" s="269"/>
      <c r="J2" s="269"/>
    </row>
    <row r="3" spans="1:14" s="60" customFormat="1" ht="3.75" customHeight="1" thickBot="1">
      <c r="A3" s="401"/>
      <c r="B3" s="401"/>
      <c r="C3" s="401"/>
      <c r="D3" s="401"/>
      <c r="E3" s="401"/>
      <c r="F3" s="402"/>
      <c r="G3" s="402"/>
      <c r="H3" s="402"/>
      <c r="I3" s="269"/>
      <c r="J3" s="269"/>
    </row>
    <row r="4" spans="1:14" s="1049" customFormat="1" ht="42.75" customHeight="1">
      <c r="A4" s="1441" t="s">
        <v>1229</v>
      </c>
      <c r="B4" s="1442"/>
      <c r="C4" s="1446" t="s">
        <v>1230</v>
      </c>
      <c r="D4" s="1447"/>
      <c r="E4" s="1448"/>
      <c r="F4" s="1450"/>
      <c r="G4" s="1451"/>
      <c r="H4" s="1451"/>
      <c r="I4" s="1451"/>
      <c r="J4" s="1452"/>
      <c r="K4" s="1452"/>
      <c r="L4" s="1452"/>
      <c r="M4" s="1048"/>
    </row>
    <row r="5" spans="1:14" s="64" customFormat="1" ht="23.1" hidden="1" customHeight="1">
      <c r="A5" s="1443" t="s">
        <v>305</v>
      </c>
      <c r="B5" s="1444"/>
      <c r="C5" s="61"/>
      <c r="D5" s="62">
        <v>2623.23</v>
      </c>
      <c r="E5" s="63"/>
      <c r="F5" s="1454"/>
      <c r="G5" s="1453"/>
      <c r="H5" s="1453"/>
      <c r="I5" s="1453"/>
      <c r="J5" s="1453"/>
      <c r="K5" s="1453"/>
      <c r="L5" s="1453"/>
      <c r="M5" s="1449"/>
      <c r="N5" s="1449"/>
    </row>
    <row r="6" spans="1:14" s="64" customFormat="1" ht="23.1" hidden="1" customHeight="1">
      <c r="A6" s="1443" t="s">
        <v>306</v>
      </c>
      <c r="B6" s="1444"/>
      <c r="C6" s="61"/>
      <c r="D6" s="62">
        <v>2731.85</v>
      </c>
      <c r="E6" s="63"/>
      <c r="F6" s="1454"/>
      <c r="G6" s="1453"/>
      <c r="H6" s="1453"/>
      <c r="I6" s="1453"/>
      <c r="J6" s="1453"/>
      <c r="K6" s="1453"/>
      <c r="L6" s="1453"/>
      <c r="M6" s="1449"/>
      <c r="N6" s="1449"/>
    </row>
    <row r="7" spans="1:14" s="64" customFormat="1" ht="23.1" hidden="1" customHeight="1">
      <c r="A7" s="1438" t="s">
        <v>159</v>
      </c>
      <c r="B7" s="1439"/>
      <c r="C7" s="830"/>
      <c r="D7" s="831">
        <v>2917.27</v>
      </c>
      <c r="E7" s="832"/>
      <c r="F7" s="1454"/>
      <c r="G7" s="1453"/>
      <c r="H7" s="1453"/>
      <c r="I7" s="1453"/>
      <c r="J7" s="1453"/>
      <c r="K7" s="1453"/>
      <c r="L7" s="1453"/>
      <c r="M7" s="1449"/>
      <c r="N7" s="1449"/>
    </row>
    <row r="8" spans="1:14" s="64" customFormat="1" ht="23.1" hidden="1" customHeight="1">
      <c r="A8" s="1438" t="s">
        <v>160</v>
      </c>
      <c r="B8" s="1439"/>
      <c r="C8" s="830"/>
      <c r="D8" s="831">
        <v>3033.98</v>
      </c>
      <c r="E8" s="832"/>
      <c r="F8" s="1454"/>
      <c r="G8" s="1453"/>
      <c r="H8" s="1453"/>
      <c r="I8" s="1453"/>
      <c r="J8" s="1453"/>
      <c r="K8" s="1453"/>
      <c r="L8" s="1453"/>
      <c r="M8" s="1449"/>
      <c r="N8" s="1449"/>
    </row>
    <row r="9" spans="1:14" s="64" customFormat="1" ht="23.1" hidden="1" customHeight="1">
      <c r="A9" s="1438" t="s">
        <v>307</v>
      </c>
      <c r="B9" s="1439"/>
      <c r="C9" s="830"/>
      <c r="D9" s="831">
        <v>3129.25</v>
      </c>
      <c r="E9" s="832"/>
      <c r="F9" s="1454"/>
      <c r="G9" s="1453"/>
      <c r="H9" s="1453"/>
      <c r="I9" s="1453"/>
      <c r="J9" s="1453"/>
      <c r="K9" s="1453"/>
      <c r="L9" s="1453"/>
      <c r="M9" s="1449"/>
      <c r="N9" s="1449"/>
    </row>
    <row r="10" spans="1:14" s="64" customFormat="1" ht="23.1" hidden="1" customHeight="1">
      <c r="A10" s="1438" t="s">
        <v>308</v>
      </c>
      <c r="B10" s="1439"/>
      <c r="C10" s="830"/>
      <c r="D10" s="831">
        <v>3254.44</v>
      </c>
      <c r="E10" s="832"/>
      <c r="F10" s="1454"/>
      <c r="G10" s="1453"/>
      <c r="H10" s="1453"/>
      <c r="I10" s="1453"/>
      <c r="J10" s="1453"/>
      <c r="K10" s="1453"/>
      <c r="L10" s="1453"/>
      <c r="M10" s="1449"/>
      <c r="N10" s="1449"/>
    </row>
    <row r="11" spans="1:14" s="64" customFormat="1" ht="23.1" customHeight="1">
      <c r="A11" s="1438" t="s">
        <v>409</v>
      </c>
      <c r="B11" s="1439"/>
      <c r="C11" s="830"/>
      <c r="D11" s="831">
        <v>3438.22</v>
      </c>
      <c r="E11" s="832"/>
      <c r="F11" s="1454"/>
      <c r="G11" s="1453"/>
      <c r="H11" s="1453"/>
      <c r="I11" s="1453"/>
      <c r="J11" s="1453"/>
      <c r="K11" s="1453"/>
      <c r="L11" s="1453"/>
      <c r="M11" s="1449"/>
      <c r="N11" s="1449"/>
    </row>
    <row r="12" spans="1:14" s="64" customFormat="1" ht="23.1" customHeight="1">
      <c r="A12" s="1438" t="s">
        <v>407</v>
      </c>
      <c r="B12" s="1439"/>
      <c r="C12" s="830"/>
      <c r="D12" s="831">
        <v>3541.37</v>
      </c>
      <c r="E12" s="832"/>
      <c r="F12" s="1454"/>
      <c r="G12" s="1453"/>
      <c r="H12" s="1453"/>
      <c r="I12" s="1453"/>
      <c r="J12" s="1453"/>
      <c r="K12" s="1453"/>
      <c r="L12" s="1453"/>
      <c r="M12" s="1449"/>
      <c r="N12" s="1449"/>
    </row>
    <row r="13" spans="1:14" s="64" customFormat="1" ht="23.1" customHeight="1">
      <c r="A13" s="1463" t="s">
        <v>408</v>
      </c>
      <c r="B13" s="1464"/>
      <c r="C13" s="830"/>
      <c r="D13" s="831">
        <v>3709.98</v>
      </c>
      <c r="E13" s="832"/>
      <c r="F13" s="1454"/>
      <c r="G13" s="1453"/>
      <c r="H13" s="1453"/>
      <c r="I13" s="1453"/>
      <c r="J13" s="1453"/>
      <c r="K13" s="1453"/>
      <c r="L13" s="1453"/>
      <c r="M13" s="1449"/>
      <c r="N13" s="1449"/>
    </row>
    <row r="14" spans="1:14" s="64" customFormat="1" ht="23.1" customHeight="1">
      <c r="A14" s="828" t="s">
        <v>1038</v>
      </c>
      <c r="B14" s="829" t="s">
        <v>766</v>
      </c>
      <c r="C14" s="833"/>
      <c r="D14" s="834">
        <v>3828.37</v>
      </c>
      <c r="E14" s="835"/>
      <c r="F14" s="1454"/>
      <c r="G14" s="1453"/>
      <c r="H14" s="1453"/>
      <c r="I14" s="1453"/>
      <c r="J14" s="1453"/>
      <c r="K14" s="1453"/>
      <c r="L14" s="1453"/>
      <c r="M14" s="1449"/>
      <c r="N14" s="1449"/>
    </row>
    <row r="15" spans="1:14" s="64" customFormat="1" ht="23.1" customHeight="1">
      <c r="A15" s="1438" t="s">
        <v>441</v>
      </c>
      <c r="B15" s="1439"/>
      <c r="C15" s="836"/>
      <c r="D15" s="834">
        <v>4092.53</v>
      </c>
      <c r="E15" s="835"/>
      <c r="F15" s="1454"/>
      <c r="G15" s="1453"/>
      <c r="H15" s="1453"/>
      <c r="I15" s="1453"/>
      <c r="J15" s="1453"/>
      <c r="K15" s="1453"/>
      <c r="L15" s="1453"/>
      <c r="M15" s="1449"/>
      <c r="N15" s="1449"/>
    </row>
    <row r="16" spans="1:14" s="64" customFormat="1" ht="23.1" customHeight="1">
      <c r="A16" s="1438" t="s">
        <v>442</v>
      </c>
      <c r="B16" s="1439"/>
      <c r="C16" s="836"/>
      <c r="D16" s="834">
        <v>4297.21</v>
      </c>
      <c r="E16" s="835"/>
      <c r="F16" s="1454"/>
      <c r="G16" s="1453"/>
      <c r="H16" s="1453"/>
      <c r="I16" s="1453"/>
      <c r="J16" s="1453"/>
      <c r="K16" s="1453"/>
      <c r="L16" s="1453"/>
      <c r="M16" s="1449"/>
      <c r="N16" s="1449"/>
    </row>
    <row r="17" spans="1:14" s="64" customFormat="1" ht="23.1" customHeight="1">
      <c r="A17" s="1438" t="s">
        <v>457</v>
      </c>
      <c r="B17" s="1439"/>
      <c r="C17" s="836"/>
      <c r="D17" s="834">
        <v>4426.1000000000004</v>
      </c>
      <c r="E17" s="835"/>
      <c r="F17" s="1454"/>
      <c r="G17" s="1453"/>
      <c r="H17" s="1453"/>
      <c r="I17" s="1453"/>
      <c r="J17" s="1453"/>
      <c r="K17" s="1453"/>
      <c r="L17" s="1453"/>
      <c r="M17" s="1449"/>
      <c r="N17" s="1449"/>
    </row>
    <row r="18" spans="1:14" s="64" customFormat="1" ht="23.1" customHeight="1">
      <c r="A18" s="1438" t="s">
        <v>458</v>
      </c>
      <c r="B18" s="1439"/>
      <c r="C18" s="830"/>
      <c r="D18" s="831">
        <v>4732.4799999999996</v>
      </c>
      <c r="E18" s="832"/>
      <c r="F18" s="1454"/>
      <c r="G18" s="1453"/>
      <c r="H18" s="1453"/>
      <c r="I18" s="1453"/>
      <c r="J18" s="1453"/>
      <c r="K18" s="1453"/>
      <c r="L18" s="1453"/>
      <c r="M18" s="1449"/>
      <c r="N18" s="1449"/>
    </row>
    <row r="19" spans="1:14" s="64" customFormat="1" ht="23.1" customHeight="1">
      <c r="A19" s="1438" t="s">
        <v>492</v>
      </c>
      <c r="B19" s="1439"/>
      <c r="C19" s="830"/>
      <c r="D19" s="831">
        <v>5001.76</v>
      </c>
      <c r="E19" s="832"/>
      <c r="F19" s="709"/>
      <c r="G19" s="709"/>
      <c r="H19" s="709"/>
      <c r="I19" s="709"/>
      <c r="J19" s="709"/>
      <c r="K19" s="709"/>
      <c r="L19" s="709"/>
      <c r="M19" s="708"/>
      <c r="N19" s="708"/>
    </row>
    <row r="20" spans="1:14" s="64" customFormat="1" ht="23.1" customHeight="1">
      <c r="A20" s="1438" t="s">
        <v>491</v>
      </c>
      <c r="B20" s="1439"/>
      <c r="C20" s="830"/>
      <c r="D20" s="831">
        <v>5434.42</v>
      </c>
      <c r="E20" s="832"/>
      <c r="F20" s="709"/>
      <c r="G20" s="709"/>
      <c r="H20" s="709"/>
      <c r="I20" s="709"/>
      <c r="J20" s="709"/>
      <c r="K20" s="709"/>
      <c r="L20" s="709"/>
      <c r="M20" s="708"/>
      <c r="N20" s="708"/>
    </row>
    <row r="21" spans="1:14" s="64" customFormat="1" ht="23.1" customHeight="1">
      <c r="A21" s="1438" t="s">
        <v>496</v>
      </c>
      <c r="B21" s="1439"/>
      <c r="C21" s="830"/>
      <c r="D21" s="831">
        <v>6017.6</v>
      </c>
      <c r="E21" s="832"/>
      <c r="F21" s="709"/>
      <c r="G21" s="709"/>
      <c r="H21" s="709"/>
      <c r="I21" s="709"/>
      <c r="J21" s="709"/>
      <c r="K21" s="709"/>
      <c r="L21" s="709"/>
      <c r="M21" s="708"/>
      <c r="N21" s="708"/>
    </row>
    <row r="22" spans="1:14" s="64" customFormat="1" ht="23.1" customHeight="1">
      <c r="A22" s="1438" t="s">
        <v>495</v>
      </c>
      <c r="B22" s="1439"/>
      <c r="C22" s="830"/>
      <c r="D22" s="831">
        <v>6379.86</v>
      </c>
      <c r="E22" s="832"/>
      <c r="F22" s="709"/>
      <c r="G22" s="709"/>
      <c r="H22" s="709"/>
      <c r="I22" s="709"/>
      <c r="J22" s="709"/>
      <c r="K22" s="709"/>
      <c r="L22" s="709"/>
      <c r="M22" s="708"/>
      <c r="N22" s="708"/>
    </row>
    <row r="23" spans="1:14" s="64" customFormat="1" ht="23.1" customHeight="1">
      <c r="A23" s="1438" t="s">
        <v>570</v>
      </c>
      <c r="B23" s="1439"/>
      <c r="C23" s="837"/>
      <c r="D23" s="831">
        <v>6730.15</v>
      </c>
      <c r="E23" s="838"/>
      <c r="F23" s="709"/>
      <c r="G23" s="709"/>
      <c r="H23" s="709"/>
      <c r="I23" s="709"/>
      <c r="J23" s="709"/>
      <c r="K23" s="709"/>
      <c r="L23" s="709"/>
      <c r="M23" s="708"/>
      <c r="N23" s="708"/>
    </row>
    <row r="24" spans="1:14" s="64" customFormat="1" ht="23.1" customHeight="1">
      <c r="A24" s="1438" t="s">
        <v>571</v>
      </c>
      <c r="B24" s="1439"/>
      <c r="C24" s="830"/>
      <c r="D24" s="831">
        <v>7117.17</v>
      </c>
      <c r="E24" s="832"/>
      <c r="F24" s="709"/>
      <c r="G24" s="709"/>
      <c r="H24" s="709"/>
      <c r="I24" s="709"/>
      <c r="J24" s="709"/>
      <c r="K24" s="709"/>
      <c r="L24" s="709"/>
      <c r="M24" s="708"/>
      <c r="N24" s="708"/>
    </row>
    <row r="25" spans="1:14" s="64" customFormat="1" ht="23.1" customHeight="1">
      <c r="A25" s="1438" t="s">
        <v>736</v>
      </c>
      <c r="B25" s="1439"/>
      <c r="C25" s="830"/>
      <c r="D25" s="831">
        <v>7638.96</v>
      </c>
      <c r="E25" s="832"/>
      <c r="F25" s="709"/>
      <c r="G25" s="709"/>
      <c r="H25" s="709"/>
      <c r="I25" s="709"/>
      <c r="J25" s="709"/>
      <c r="K25" s="709"/>
      <c r="L25" s="709"/>
      <c r="M25" s="708"/>
      <c r="N25" s="708"/>
    </row>
    <row r="26" spans="1:14" s="64" customFormat="1" ht="23.1" customHeight="1">
      <c r="A26" s="1438" t="s">
        <v>678</v>
      </c>
      <c r="B26" s="1439"/>
      <c r="C26" s="837"/>
      <c r="D26" s="831">
        <v>8284.51</v>
      </c>
      <c r="E26" s="838"/>
      <c r="F26" s="709"/>
      <c r="G26" s="709"/>
      <c r="H26" s="709"/>
      <c r="I26" s="709"/>
      <c r="J26" s="709"/>
      <c r="K26" s="709"/>
      <c r="L26" s="709"/>
      <c r="M26" s="708"/>
      <c r="N26" s="708"/>
    </row>
    <row r="27" spans="1:14" s="64" customFormat="1" ht="23.1" customHeight="1">
      <c r="A27" s="1438" t="s">
        <v>892</v>
      </c>
      <c r="B27" s="1439"/>
      <c r="C27" s="830"/>
      <c r="D27" s="831">
        <v>10848.59</v>
      </c>
      <c r="E27" s="832"/>
      <c r="F27" s="709"/>
      <c r="G27" s="709"/>
      <c r="H27" s="709"/>
      <c r="I27" s="709"/>
      <c r="J27" s="709"/>
      <c r="K27" s="709"/>
      <c r="L27" s="709"/>
      <c r="M27" s="708"/>
      <c r="N27" s="708"/>
    </row>
    <row r="28" spans="1:14" s="64" customFormat="1" ht="23.1" customHeight="1">
      <c r="A28" s="1438" t="s">
        <v>893</v>
      </c>
      <c r="B28" s="1439"/>
      <c r="C28" s="830"/>
      <c r="D28" s="831">
        <v>15371.4</v>
      </c>
      <c r="E28" s="832"/>
      <c r="F28" s="709"/>
      <c r="G28" s="709"/>
      <c r="H28" s="709"/>
      <c r="I28" s="709"/>
      <c r="J28" s="709"/>
      <c r="K28" s="709"/>
      <c r="L28" s="709"/>
      <c r="M28" s="708"/>
      <c r="N28" s="708"/>
    </row>
    <row r="29" spans="1:14" s="64" customFormat="1" ht="23.1" customHeight="1">
      <c r="A29" s="1438" t="s">
        <v>977</v>
      </c>
      <c r="B29" s="1439"/>
      <c r="C29" s="839"/>
      <c r="D29" s="840">
        <v>19982.830000000002</v>
      </c>
      <c r="E29" s="832"/>
      <c r="F29" s="850"/>
      <c r="G29" s="850"/>
      <c r="H29" s="850"/>
      <c r="I29" s="850"/>
      <c r="J29" s="850"/>
      <c r="K29" s="850"/>
      <c r="L29" s="850"/>
      <c r="M29" s="849"/>
      <c r="N29" s="849"/>
    </row>
    <row r="30" spans="1:14" s="64" customFormat="1" ht="23.1" customHeight="1">
      <c r="A30" s="1438" t="s">
        <v>976</v>
      </c>
      <c r="B30" s="1439"/>
      <c r="C30" s="839"/>
      <c r="D30" s="840">
        <v>23489.83</v>
      </c>
      <c r="E30" s="832"/>
      <c r="F30" s="850"/>
      <c r="G30" s="850"/>
      <c r="H30" s="850"/>
      <c r="I30" s="850"/>
      <c r="J30" s="850"/>
      <c r="K30" s="850"/>
      <c r="L30" s="850"/>
      <c r="M30" s="849"/>
      <c r="N30" s="849"/>
    </row>
    <row r="31" spans="1:14" s="64" customFormat="1" ht="23.1" customHeight="1">
      <c r="A31" s="1459" t="s">
        <v>1139</v>
      </c>
      <c r="B31" s="1460"/>
      <c r="C31" s="877"/>
      <c r="D31" s="878">
        <v>35058.58</v>
      </c>
      <c r="E31" s="838"/>
      <c r="F31" s="709"/>
      <c r="G31" s="709"/>
      <c r="H31" s="709"/>
      <c r="I31" s="709"/>
      <c r="J31" s="709"/>
      <c r="K31" s="709"/>
      <c r="L31" s="709"/>
      <c r="M31" s="708"/>
      <c r="N31" s="708"/>
    </row>
    <row r="32" spans="1:14" s="64" customFormat="1" ht="23.1" customHeight="1" thickBot="1">
      <c r="A32" s="1457" t="s">
        <v>1140</v>
      </c>
      <c r="B32" s="1458"/>
      <c r="C32" s="841"/>
      <c r="D32" s="842">
        <v>41828.42</v>
      </c>
      <c r="E32" s="843"/>
      <c r="F32" s="709"/>
      <c r="G32" s="709"/>
      <c r="H32" s="709"/>
      <c r="I32" s="709"/>
      <c r="J32" s="709"/>
      <c r="K32" s="709"/>
      <c r="L32" s="709"/>
      <c r="M32" s="708"/>
      <c r="N32" s="708"/>
    </row>
    <row r="33" spans="1:13" s="64" customFormat="1" ht="132.75" customHeight="1">
      <c r="A33" s="1461" t="s">
        <v>1037</v>
      </c>
      <c r="B33" s="1461"/>
      <c r="C33" s="1462"/>
      <c r="D33" s="1462"/>
      <c r="E33" s="1462"/>
    </row>
    <row r="34" spans="1:13" s="64" customFormat="1" ht="3.75" customHeight="1">
      <c r="A34" s="252"/>
      <c r="B34" s="180"/>
      <c r="C34" s="180"/>
      <c r="D34" s="180"/>
      <c r="E34" s="180"/>
    </row>
    <row r="35" spans="1:13" s="64" customFormat="1" ht="23.1" customHeight="1">
      <c r="A35" s="1455" t="s">
        <v>767</v>
      </c>
      <c r="B35" s="1456"/>
      <c r="C35" s="1456"/>
      <c r="D35" s="1456"/>
      <c r="E35" s="1456"/>
      <c r="F35" s="1456"/>
    </row>
    <row r="36" spans="1:13" s="64" customFormat="1" ht="23.1" customHeight="1">
      <c r="A36" s="1456"/>
      <c r="B36" s="1456"/>
      <c r="C36" s="1456"/>
      <c r="D36" s="1456"/>
      <c r="E36" s="1456"/>
      <c r="F36" s="1456"/>
      <c r="G36" s="181"/>
      <c r="H36" s="181"/>
      <c r="I36" s="181"/>
    </row>
    <row r="37" spans="1:13" s="64" customFormat="1" ht="15" customHeight="1">
      <c r="A37" s="204"/>
      <c r="B37" s="96"/>
      <c r="C37" s="198"/>
      <c r="D37" s="199"/>
      <c r="E37" s="708"/>
      <c r="F37" s="747"/>
      <c r="G37" s="181"/>
      <c r="H37" s="181"/>
      <c r="I37" s="181"/>
    </row>
    <row r="38" spans="1:13" s="64" customFormat="1" ht="15.75" customHeight="1">
      <c r="A38" s="204"/>
      <c r="B38" s="96"/>
      <c r="C38" s="96">
        <v>2013</v>
      </c>
      <c r="D38" s="201">
        <v>7.2663726107960596</v>
      </c>
      <c r="E38" s="200">
        <f>AVERAGE(D9:D10)</f>
        <v>3191.8450000000003</v>
      </c>
      <c r="F38" s="203" t="e">
        <f>(E38-#REF!)/#REF!*100</f>
        <v>#REF!</v>
      </c>
      <c r="G38" s="746"/>
      <c r="H38" s="746"/>
      <c r="I38" s="746"/>
      <c r="J38" s="96"/>
      <c r="K38" s="96"/>
      <c r="L38" s="96"/>
      <c r="M38" s="96"/>
    </row>
    <row r="39" spans="1:13" s="64" customFormat="1" ht="22.5" hidden="1" customHeight="1">
      <c r="A39" s="204"/>
      <c r="B39" s="96"/>
      <c r="C39" s="96"/>
      <c r="D39" s="202"/>
      <c r="E39" s="200">
        <f>AVERAGE(D9:D10)</f>
        <v>3191.8450000000003</v>
      </c>
      <c r="F39" s="203">
        <f t="shared" ref="F39:F45" si="0">(E39-E38)/E38*100</f>
        <v>0</v>
      </c>
      <c r="G39" s="746"/>
      <c r="H39" s="746"/>
      <c r="I39" s="746"/>
      <c r="J39" s="96"/>
      <c r="K39" s="96"/>
      <c r="L39" s="96"/>
      <c r="M39" s="96"/>
    </row>
    <row r="40" spans="1:13" s="64" customFormat="1" ht="23.1" customHeight="1">
      <c r="A40" s="204"/>
      <c r="B40" s="96"/>
      <c r="C40" s="96">
        <v>2014</v>
      </c>
      <c r="D40" s="203">
        <v>7.7188898583734327</v>
      </c>
      <c r="E40" s="200">
        <f>AVERAGE(D11)</f>
        <v>3438.22</v>
      </c>
      <c r="F40" s="203">
        <f t="shared" si="0"/>
        <v>7.7188898583734327</v>
      </c>
      <c r="G40" s="746"/>
      <c r="H40" s="746"/>
      <c r="I40" s="746"/>
      <c r="J40" s="96"/>
      <c r="K40" s="96"/>
      <c r="L40" s="96"/>
      <c r="M40" s="96"/>
    </row>
    <row r="41" spans="1:13" s="64" customFormat="1" ht="23.1" customHeight="1">
      <c r="A41" s="204"/>
      <c r="B41" s="96"/>
      <c r="C41" s="96">
        <v>2015</v>
      </c>
      <c r="D41" s="201">
        <v>6.5998782315655768</v>
      </c>
      <c r="E41" s="200">
        <f>(D12*6+D13*2+D14*4)/12</f>
        <v>3665.1383333333338</v>
      </c>
      <c r="F41" s="203">
        <f t="shared" si="0"/>
        <v>6.5998782315655768</v>
      </c>
      <c r="G41" s="746"/>
      <c r="H41" s="746"/>
      <c r="I41" s="746"/>
      <c r="J41" s="96"/>
      <c r="K41" s="96"/>
      <c r="L41" s="96"/>
      <c r="M41" s="96"/>
    </row>
    <row r="42" spans="1:13" s="64" customFormat="1" ht="23.1" customHeight="1">
      <c r="A42" s="204"/>
      <c r="B42" s="96"/>
      <c r="C42" s="96">
        <v>2016</v>
      </c>
      <c r="D42" s="201">
        <f t="shared" ref="D42:D47" si="1">+F42</f>
        <v>14.453251650801704</v>
      </c>
      <c r="E42" s="200">
        <f>AVERAGE(D15:D16)</f>
        <v>4194.87</v>
      </c>
      <c r="F42" s="203">
        <f t="shared" si="0"/>
        <v>14.453251650801704</v>
      </c>
      <c r="G42" s="746"/>
      <c r="H42" s="746"/>
      <c r="I42" s="746"/>
      <c r="J42" s="96"/>
      <c r="K42" s="96"/>
      <c r="L42" s="96"/>
      <c r="M42" s="96"/>
    </row>
    <row r="43" spans="1:13" s="64" customFormat="1" ht="23.1" customHeight="1">
      <c r="A43" s="204"/>
      <c r="B43" s="96"/>
      <c r="C43" s="96">
        <v>2017</v>
      </c>
      <c r="D43" s="201">
        <f t="shared" si="1"/>
        <v>9.164050375816176</v>
      </c>
      <c r="E43" s="200">
        <f>AVERAGE(D17:D18)</f>
        <v>4579.29</v>
      </c>
      <c r="F43" s="203">
        <f t="shared" si="0"/>
        <v>9.164050375816176</v>
      </c>
      <c r="G43" s="746"/>
      <c r="H43" s="96"/>
      <c r="I43" s="96"/>
      <c r="J43" s="96"/>
      <c r="K43" s="96"/>
      <c r="L43" s="96"/>
      <c r="M43" s="96"/>
    </row>
    <row r="44" spans="1:13" s="64" customFormat="1" ht="23.1" customHeight="1">
      <c r="A44" s="708"/>
      <c r="C44" s="64">
        <v>2018</v>
      </c>
      <c r="D44" s="201">
        <f t="shared" si="1"/>
        <v>13.949760770774514</v>
      </c>
      <c r="E44" s="200">
        <f>AVERAGE(D19:D20)</f>
        <v>5218.09</v>
      </c>
      <c r="F44" s="203">
        <f t="shared" si="0"/>
        <v>13.949760770774514</v>
      </c>
      <c r="G44" s="746"/>
      <c r="H44" s="96"/>
      <c r="I44" s="96"/>
      <c r="J44" s="96"/>
      <c r="K44" s="96"/>
      <c r="L44" s="96"/>
      <c r="M44" s="96"/>
    </row>
    <row r="45" spans="1:13" s="64" customFormat="1" ht="23.1" customHeight="1">
      <c r="A45" s="708"/>
      <c r="C45" s="64">
        <v>2019</v>
      </c>
      <c r="D45" s="201">
        <f t="shared" si="1"/>
        <v>18.793083292929012</v>
      </c>
      <c r="E45" s="200">
        <f>AVERAGE(D21:D22)</f>
        <v>6198.73</v>
      </c>
      <c r="F45" s="203">
        <f t="shared" si="0"/>
        <v>18.793083292929012</v>
      </c>
      <c r="G45" s="746"/>
      <c r="H45" s="96"/>
      <c r="I45" s="96"/>
      <c r="J45" s="96"/>
      <c r="K45" s="96"/>
      <c r="L45" s="96"/>
      <c r="M45" s="96"/>
    </row>
    <row r="46" spans="1:13" s="64" customFormat="1" ht="23.1" customHeight="1">
      <c r="A46" s="708"/>
      <c r="C46" s="64">
        <v>2020</v>
      </c>
      <c r="D46" s="201">
        <f t="shared" si="1"/>
        <v>11.694814905633901</v>
      </c>
      <c r="E46" s="200">
        <f>AVERAGE(D23,D24)</f>
        <v>6923.66</v>
      </c>
      <c r="F46" s="203">
        <f>(E46-E45)/E45*100</f>
        <v>11.694814905633901</v>
      </c>
      <c r="G46" s="746"/>
      <c r="H46" s="96"/>
      <c r="I46" s="96"/>
      <c r="J46" s="96"/>
      <c r="K46" s="96"/>
      <c r="L46" s="96"/>
      <c r="M46" s="96"/>
    </row>
    <row r="47" spans="1:13" s="64" customFormat="1" ht="23.1" customHeight="1">
      <c r="A47" s="709"/>
      <c r="B47" s="141"/>
      <c r="C47" s="64">
        <v>2021</v>
      </c>
      <c r="D47" s="201">
        <f t="shared" si="1"/>
        <v>14.993153909926264</v>
      </c>
      <c r="E47" s="200">
        <f>AVERAGE(D25,D26)</f>
        <v>7961.7350000000006</v>
      </c>
      <c r="F47" s="203">
        <f>(E47-E46)/E46*100</f>
        <v>14.993153909926264</v>
      </c>
      <c r="G47" s="746"/>
      <c r="H47" s="96"/>
      <c r="I47" s="96"/>
      <c r="J47" s="96"/>
      <c r="K47" s="96"/>
      <c r="L47" s="96"/>
      <c r="M47" s="96"/>
    </row>
    <row r="48" spans="1:13" s="64" customFormat="1" ht="23.1" customHeight="1">
      <c r="A48" s="709"/>
      <c r="B48" s="141"/>
      <c r="C48" s="64">
        <v>2022</v>
      </c>
      <c r="D48" s="201">
        <f>+F48</f>
        <v>64.6625390068873</v>
      </c>
      <c r="E48" s="200">
        <f>AVERAGE(D27,D28)</f>
        <v>13109.994999999999</v>
      </c>
      <c r="F48" s="203">
        <f>(E48-E47)/E47*100</f>
        <v>64.6625390068873</v>
      </c>
      <c r="G48" s="746"/>
      <c r="H48" s="96"/>
      <c r="I48" s="96"/>
      <c r="J48" s="96"/>
      <c r="K48" s="96"/>
      <c r="L48" s="96"/>
      <c r="M48" s="96"/>
    </row>
    <row r="49" spans="1:7" s="64" customFormat="1" ht="23.1" customHeight="1">
      <c r="A49" s="709"/>
      <c r="B49" s="141"/>
      <c r="C49" s="64">
        <v>2023</v>
      </c>
      <c r="D49" s="201">
        <f>+F49</f>
        <v>65.799681845797835</v>
      </c>
      <c r="E49" s="200">
        <f>AVERAGE(D29,D30)</f>
        <v>21736.33</v>
      </c>
      <c r="F49" s="203">
        <f>(E49-E48)/E48*100</f>
        <v>65.799681845797835</v>
      </c>
      <c r="G49" s="181"/>
    </row>
    <row r="50" spans="1:7" s="64" customFormat="1" ht="23.1" customHeight="1">
      <c r="A50" s="709"/>
      <c r="B50" s="141"/>
      <c r="C50" s="64">
        <v>2024</v>
      </c>
      <c r="D50" s="201">
        <f>+F50</f>
        <v>76.862883476649444</v>
      </c>
      <c r="E50" s="200">
        <f>AVERAGE(D31,D32)</f>
        <v>38443.5</v>
      </c>
      <c r="F50" s="203">
        <f>(E50-E49)/E49*100</f>
        <v>76.862883476649444</v>
      </c>
    </row>
    <row r="51" spans="1:7" s="64" customFormat="1" ht="23.1" customHeight="1">
      <c r="A51" s="709"/>
      <c r="B51" s="141"/>
      <c r="C51" s="879"/>
      <c r="D51" s="708"/>
      <c r="E51" s="708"/>
    </row>
    <row r="52" spans="1:7" s="64" customFormat="1" ht="23.1" customHeight="1">
      <c r="A52" s="709"/>
      <c r="B52" s="141"/>
      <c r="C52" s="879"/>
      <c r="D52" s="708"/>
      <c r="E52" s="708"/>
    </row>
    <row r="53" spans="1:7" s="64" customFormat="1" ht="23.1" customHeight="1">
      <c r="A53" s="709"/>
      <c r="B53" s="141"/>
      <c r="C53" s="879"/>
      <c r="D53" s="708"/>
      <c r="E53" s="708"/>
    </row>
    <row r="54" spans="1:7" s="64" customFormat="1" ht="23.1" customHeight="1">
      <c r="A54" s="709"/>
      <c r="B54" s="141"/>
      <c r="C54" s="141"/>
      <c r="D54" s="708"/>
      <c r="E54" s="708"/>
    </row>
    <row r="55" spans="1:7" s="64" customFormat="1" ht="23.1" customHeight="1">
      <c r="A55" s="708"/>
      <c r="D55" s="708"/>
      <c r="E55" s="708"/>
    </row>
    <row r="56" spans="1:7" s="64" customFormat="1" ht="23.1" customHeight="1">
      <c r="A56" s="708"/>
      <c r="D56" s="708"/>
      <c r="E56" s="708"/>
    </row>
    <row r="57" spans="1:7" s="64" customFormat="1" ht="23.1" customHeight="1">
      <c r="A57" s="708"/>
      <c r="D57" s="708"/>
      <c r="E57" s="708"/>
    </row>
    <row r="58" spans="1:7" s="64" customFormat="1" ht="23.1" customHeight="1">
      <c r="A58" s="708"/>
      <c r="D58" s="708"/>
      <c r="E58" s="708"/>
    </row>
    <row r="59" spans="1:7" s="64" customFormat="1" ht="12.75" customHeight="1">
      <c r="A59" s="708"/>
      <c r="D59" s="708"/>
      <c r="E59" s="708"/>
    </row>
    <row r="60" spans="1:7" s="64" customFormat="1" ht="12.75" customHeight="1">
      <c r="A60" s="708"/>
      <c r="D60" s="708"/>
      <c r="E60" s="708"/>
    </row>
    <row r="61" spans="1:7" s="64" customFormat="1" ht="12.75" customHeight="1">
      <c r="A61" s="708"/>
      <c r="D61" s="708"/>
      <c r="E61" s="708"/>
    </row>
    <row r="62" spans="1:7" s="64" customFormat="1" ht="12.75" customHeight="1">
      <c r="A62" s="708"/>
      <c r="D62" s="708"/>
      <c r="E62" s="708"/>
    </row>
    <row r="63" spans="1:7" s="64" customFormat="1" ht="12.75" customHeight="1">
      <c r="A63" s="708"/>
      <c r="D63" s="708"/>
      <c r="E63" s="708"/>
    </row>
    <row r="64" spans="1:7" s="64" customFormat="1" ht="12.75" customHeight="1">
      <c r="A64" s="708"/>
      <c r="D64" s="708"/>
      <c r="E64" s="708"/>
    </row>
    <row r="65" spans="1:5" s="64" customFormat="1" ht="12.75" customHeight="1">
      <c r="A65" s="708"/>
      <c r="D65" s="708"/>
      <c r="E65" s="708"/>
    </row>
    <row r="66" spans="1:5" s="64" customFormat="1" ht="12.75" customHeight="1">
      <c r="A66" s="708"/>
      <c r="D66" s="708"/>
      <c r="E66" s="708"/>
    </row>
    <row r="67" spans="1:5" s="64" customFormat="1" ht="12.75" customHeight="1">
      <c r="A67" s="708"/>
      <c r="D67" s="708"/>
      <c r="E67" s="708"/>
    </row>
    <row r="68" spans="1:5" s="64" customFormat="1" ht="12.75" customHeight="1">
      <c r="A68" s="708"/>
      <c r="D68" s="708"/>
      <c r="E68" s="708"/>
    </row>
    <row r="69" spans="1:5" s="64" customFormat="1" ht="12.75" customHeight="1">
      <c r="A69" s="708"/>
      <c r="D69" s="708"/>
      <c r="E69" s="708"/>
    </row>
    <row r="70" spans="1:5" s="64" customFormat="1" ht="12.75" customHeight="1">
      <c r="A70" s="708"/>
      <c r="D70" s="708"/>
      <c r="E70" s="708"/>
    </row>
    <row r="71" spans="1:5" s="64" customFormat="1" ht="12.75" customHeight="1">
      <c r="A71" s="708"/>
      <c r="D71" s="708"/>
      <c r="E71" s="708"/>
    </row>
    <row r="72" spans="1:5" s="64" customFormat="1" ht="12.75" customHeight="1">
      <c r="A72" s="708"/>
      <c r="D72" s="708"/>
      <c r="E72" s="708"/>
    </row>
    <row r="73" spans="1:5" s="64" customFormat="1" ht="12.75" customHeight="1">
      <c r="A73" s="708"/>
      <c r="D73" s="708"/>
      <c r="E73" s="708"/>
    </row>
    <row r="74" spans="1:5" s="64" customFormat="1" ht="12.75" customHeight="1">
      <c r="A74" s="708"/>
      <c r="D74" s="708"/>
      <c r="E74" s="708"/>
    </row>
    <row r="75" spans="1:5" s="64" customFormat="1" ht="12.75" customHeight="1">
      <c r="A75" s="708"/>
      <c r="D75" s="708"/>
      <c r="E75" s="708"/>
    </row>
    <row r="76" spans="1:5" s="64" customFormat="1" ht="12.75" customHeight="1">
      <c r="A76" s="708"/>
      <c r="D76" s="708"/>
      <c r="E76" s="708"/>
    </row>
    <row r="77" spans="1:5" s="64" customFormat="1" ht="12.75" customHeight="1">
      <c r="A77" s="708"/>
      <c r="D77" s="708"/>
      <c r="E77" s="708"/>
    </row>
    <row r="78" spans="1:5" s="64" customFormat="1" ht="12.75" customHeight="1">
      <c r="A78" s="708"/>
      <c r="D78" s="708"/>
      <c r="E78" s="708"/>
    </row>
    <row r="79" spans="1:5" s="64" customFormat="1" ht="12.75" customHeight="1">
      <c r="A79" s="708"/>
      <c r="D79" s="708"/>
      <c r="E79" s="708"/>
    </row>
    <row r="80" spans="1:5" s="64" customFormat="1" ht="12.75" customHeight="1">
      <c r="A80" s="708"/>
      <c r="D80" s="708"/>
      <c r="E80" s="708"/>
    </row>
    <row r="81" spans="1:5" s="64" customFormat="1" ht="12.75" customHeight="1">
      <c r="A81" s="708"/>
      <c r="D81" s="708"/>
      <c r="E81" s="708"/>
    </row>
    <row r="82" spans="1:5" s="64" customFormat="1" ht="12.75" customHeight="1">
      <c r="A82" s="708"/>
      <c r="D82" s="708"/>
      <c r="E82" s="708"/>
    </row>
    <row r="83" spans="1:5" s="64" customFormat="1" ht="12.75" customHeight="1">
      <c r="A83" s="708"/>
      <c r="D83" s="708"/>
      <c r="E83" s="708"/>
    </row>
    <row r="84" spans="1:5" s="64" customFormat="1" ht="12.75" customHeight="1">
      <c r="A84" s="708"/>
      <c r="D84" s="708"/>
      <c r="E84" s="708"/>
    </row>
    <row r="85" spans="1:5" s="64" customFormat="1" ht="12.75" customHeight="1">
      <c r="A85" s="708"/>
      <c r="D85" s="708"/>
      <c r="E85" s="708"/>
    </row>
    <row r="86" spans="1:5" s="64" customFormat="1" ht="12.75" customHeight="1">
      <c r="A86" s="708"/>
      <c r="D86" s="708"/>
      <c r="E86" s="708"/>
    </row>
    <row r="87" spans="1:5" s="64" customFormat="1" ht="12.75" customHeight="1">
      <c r="A87" s="708"/>
      <c r="D87" s="708"/>
      <c r="E87" s="708"/>
    </row>
    <row r="88" spans="1:5" s="64" customFormat="1" ht="12.75" customHeight="1">
      <c r="A88" s="708"/>
      <c r="D88" s="708"/>
      <c r="E88" s="708"/>
    </row>
    <row r="89" spans="1:5" s="64" customFormat="1" ht="12.75" customHeight="1">
      <c r="A89" s="708"/>
      <c r="D89" s="708"/>
      <c r="E89" s="708"/>
    </row>
    <row r="90" spans="1:5" s="64" customFormat="1" ht="12.75" customHeight="1">
      <c r="A90" s="708"/>
      <c r="D90" s="708"/>
      <c r="E90" s="708"/>
    </row>
    <row r="91" spans="1:5" s="64" customFormat="1" ht="12.75" customHeight="1">
      <c r="A91" s="708"/>
      <c r="D91" s="708"/>
      <c r="E91" s="708"/>
    </row>
    <row r="92" spans="1:5" s="64" customFormat="1" ht="12.75" customHeight="1">
      <c r="A92" s="708"/>
      <c r="D92" s="708"/>
      <c r="E92" s="708"/>
    </row>
    <row r="93" spans="1:5" s="64" customFormat="1" ht="12.75" customHeight="1">
      <c r="A93" s="708"/>
      <c r="D93" s="708"/>
      <c r="E93" s="708"/>
    </row>
    <row r="94" spans="1:5" s="64" customFormat="1" ht="12.75" customHeight="1">
      <c r="A94" s="708"/>
      <c r="D94" s="708"/>
      <c r="E94" s="708"/>
    </row>
    <row r="95" spans="1:5" s="64" customFormat="1" ht="12.75" customHeight="1">
      <c r="A95" s="708"/>
      <c r="D95" s="708"/>
      <c r="E95" s="708"/>
    </row>
    <row r="96" spans="1:5" s="64" customFormat="1" ht="12.75" customHeight="1">
      <c r="A96" s="708"/>
      <c r="D96" s="708"/>
      <c r="E96" s="708"/>
    </row>
    <row r="97" spans="1:5" s="64" customFormat="1" ht="12.75" customHeight="1">
      <c r="A97" s="708"/>
      <c r="D97" s="708"/>
      <c r="E97" s="708"/>
    </row>
    <row r="98" spans="1:5" s="64" customFormat="1" ht="12.75" customHeight="1">
      <c r="A98" s="708"/>
      <c r="D98" s="708"/>
      <c r="E98" s="708"/>
    </row>
    <row r="99" spans="1:5" s="64" customFormat="1" ht="12.75" customHeight="1">
      <c r="A99" s="708"/>
      <c r="D99" s="708"/>
      <c r="E99" s="708"/>
    </row>
    <row r="100" spans="1:5" s="64" customFormat="1" ht="12.75" customHeight="1">
      <c r="A100" s="708"/>
      <c r="D100" s="708"/>
      <c r="E100" s="708"/>
    </row>
    <row r="101" spans="1:5" s="64" customFormat="1" ht="12.75" customHeight="1">
      <c r="A101" s="708"/>
      <c r="D101" s="708"/>
      <c r="E101" s="708"/>
    </row>
    <row r="102" spans="1:5" s="64" customFormat="1" ht="12.75" customHeight="1">
      <c r="A102" s="708"/>
      <c r="D102" s="708"/>
      <c r="E102" s="708"/>
    </row>
    <row r="103" spans="1:5" s="64" customFormat="1" ht="12.75" customHeight="1">
      <c r="A103" s="708"/>
      <c r="D103" s="708"/>
      <c r="E103" s="708"/>
    </row>
    <row r="104" spans="1:5" s="64" customFormat="1" ht="12.75" customHeight="1">
      <c r="A104" s="708"/>
      <c r="D104" s="708"/>
      <c r="E104" s="708"/>
    </row>
    <row r="105" spans="1:5" s="64" customFormat="1" ht="12.75" customHeight="1">
      <c r="A105" s="708"/>
      <c r="D105" s="708"/>
      <c r="E105" s="708"/>
    </row>
    <row r="106" spans="1:5" s="64" customFormat="1" ht="12.75" customHeight="1">
      <c r="A106" s="708"/>
      <c r="D106" s="708"/>
      <c r="E106" s="708"/>
    </row>
    <row r="107" spans="1:5" s="64" customFormat="1" ht="12.75" customHeight="1">
      <c r="A107" s="59"/>
      <c r="B107" s="58"/>
      <c r="C107" s="58"/>
      <c r="D107" s="59"/>
      <c r="E107" s="59"/>
    </row>
    <row r="108" spans="1:5" s="64" customFormat="1" ht="12.75" customHeight="1">
      <c r="A108" s="59"/>
      <c r="B108" s="58"/>
      <c r="C108" s="58"/>
      <c r="D108" s="59"/>
      <c r="E108" s="59"/>
    </row>
    <row r="109" spans="1:5" s="64" customFormat="1" ht="12.75" customHeight="1">
      <c r="A109" s="59"/>
      <c r="B109" s="58"/>
      <c r="C109" s="58"/>
      <c r="D109" s="59"/>
      <c r="E109" s="59"/>
    </row>
    <row r="110" spans="1:5" s="64" customFormat="1" ht="12.75" customHeight="1">
      <c r="A110" s="59"/>
      <c r="B110" s="58"/>
      <c r="C110" s="58"/>
      <c r="D110" s="59"/>
      <c r="E110" s="59"/>
    </row>
    <row r="111" spans="1:5" s="64" customFormat="1" ht="12.75" customHeight="1">
      <c r="A111" s="59"/>
      <c r="B111" s="58"/>
      <c r="C111" s="58"/>
      <c r="D111" s="59"/>
      <c r="E111" s="59"/>
    </row>
    <row r="112" spans="1:5" s="64" customFormat="1" ht="12.75" customHeight="1">
      <c r="A112" s="59"/>
      <c r="B112" s="58"/>
      <c r="C112" s="58"/>
      <c r="D112" s="59"/>
      <c r="E112" s="59"/>
    </row>
    <row r="113" spans="1:9" s="64" customFormat="1" ht="12.75" customHeight="1">
      <c r="A113" s="59"/>
      <c r="B113" s="58"/>
      <c r="C113" s="58"/>
      <c r="D113" s="59"/>
      <c r="E113" s="59"/>
    </row>
    <row r="114" spans="1:9" s="64" customFormat="1" ht="12.75" customHeight="1">
      <c r="A114" s="59"/>
      <c r="B114" s="58"/>
      <c r="C114" s="58"/>
      <c r="D114" s="59"/>
      <c r="E114" s="59"/>
    </row>
    <row r="115" spans="1:9" ht="12.75" customHeight="1">
      <c r="G115" s="64"/>
      <c r="H115" s="64"/>
      <c r="I115" s="64"/>
    </row>
  </sheetData>
  <mergeCells count="56">
    <mergeCell ref="A11:B11"/>
    <mergeCell ref="A12:B12"/>
    <mergeCell ref="F12:I14"/>
    <mergeCell ref="J11:L11"/>
    <mergeCell ref="F11:I11"/>
    <mergeCell ref="J15:L16"/>
    <mergeCell ref="J17:L18"/>
    <mergeCell ref="A27:B27"/>
    <mergeCell ref="A13:B13"/>
    <mergeCell ref="A15:B15"/>
    <mergeCell ref="J12:L14"/>
    <mergeCell ref="M11:N11"/>
    <mergeCell ref="M12:N14"/>
    <mergeCell ref="A35:F36"/>
    <mergeCell ref="M15:N16"/>
    <mergeCell ref="M17:N18"/>
    <mergeCell ref="F15:I16"/>
    <mergeCell ref="F17:I18"/>
    <mergeCell ref="A32:B32"/>
    <mergeCell ref="A31:B31"/>
    <mergeCell ref="A28:B28"/>
    <mergeCell ref="A33:E33"/>
    <mergeCell ref="A18:B18"/>
    <mergeCell ref="A19:B19"/>
    <mergeCell ref="A25:B25"/>
    <mergeCell ref="A26:B26"/>
    <mergeCell ref="A24:B24"/>
    <mergeCell ref="A2:E2"/>
    <mergeCell ref="C4:E4"/>
    <mergeCell ref="M5:N6"/>
    <mergeCell ref="M7:N8"/>
    <mergeCell ref="M9:N10"/>
    <mergeCell ref="F4:I4"/>
    <mergeCell ref="J4:L4"/>
    <mergeCell ref="J5:L6"/>
    <mergeCell ref="J7:L8"/>
    <mergeCell ref="J9:L10"/>
    <mergeCell ref="F5:I6"/>
    <mergeCell ref="F7:I8"/>
    <mergeCell ref="F9:I10"/>
    <mergeCell ref="A29:B29"/>
    <mergeCell ref="A30:B30"/>
    <mergeCell ref="C1:E1"/>
    <mergeCell ref="A16:B16"/>
    <mergeCell ref="A17:B17"/>
    <mergeCell ref="A21:B21"/>
    <mergeCell ref="A23:B23"/>
    <mergeCell ref="A22:B22"/>
    <mergeCell ref="A20:B20"/>
    <mergeCell ref="A4:B4"/>
    <mergeCell ref="A5:B5"/>
    <mergeCell ref="A6:B6"/>
    <mergeCell ref="A7:B7"/>
    <mergeCell ref="A8:B8"/>
    <mergeCell ref="A9:B9"/>
    <mergeCell ref="A10:B10"/>
  </mergeCells>
  <printOptions horizontalCentered="1" verticalCentered="1"/>
  <pageMargins left="1.1023622047244095" right="0.70866141732283472" top="0.74803149606299213" bottom="0.74803149606299213" header="0.31496062992125984" footer="0.31496062992125984"/>
  <pageSetup paperSize="9" scale="6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showGridLines="0" view="pageBreakPreview" topLeftCell="A35" zoomScale="80" zoomScaleNormal="90" zoomScaleSheetLayoutView="80" workbookViewId="0">
      <selection activeCell="L52" sqref="L52"/>
    </sheetView>
  </sheetViews>
  <sheetFormatPr defaultColWidth="9.140625" defaultRowHeight="12.75"/>
  <cols>
    <col min="1" max="1" width="11.85546875" style="18" customWidth="1"/>
    <col min="2" max="2" width="21.42578125" style="13" customWidth="1"/>
    <col min="3" max="3" width="22.42578125" style="476" customWidth="1"/>
    <col min="4" max="4" width="22.7109375" style="476" customWidth="1"/>
    <col min="5" max="5" width="26.42578125" style="13" customWidth="1"/>
    <col min="6" max="6" width="6.85546875" style="13" customWidth="1"/>
    <col min="7" max="16384" width="9.140625" style="13"/>
  </cols>
  <sheetData>
    <row r="1" spans="1:7" s="32" customFormat="1" ht="30" customHeight="1">
      <c r="A1" s="1059" t="s">
        <v>309</v>
      </c>
      <c r="B1" s="1059"/>
      <c r="C1" s="562"/>
      <c r="D1" s="1070" t="s">
        <v>58</v>
      </c>
      <c r="E1" s="1070"/>
      <c r="G1" s="576"/>
    </row>
    <row r="2" spans="1:7" ht="3" customHeight="1">
      <c r="A2" s="501"/>
      <c r="B2" s="32"/>
      <c r="C2" s="563"/>
      <c r="D2" s="563"/>
      <c r="E2" s="32"/>
    </row>
    <row r="3" spans="1:7" ht="20.100000000000001" customHeight="1">
      <c r="A3" s="1060" t="s">
        <v>327</v>
      </c>
      <c r="B3" s="1060"/>
      <c r="C3" s="1060"/>
      <c r="D3" s="1060"/>
      <c r="E3" s="1060"/>
    </row>
    <row r="4" spans="1:7" ht="24.75" customHeight="1" thickBot="1">
      <c r="A4" s="1071" t="s">
        <v>445</v>
      </c>
      <c r="B4" s="1071"/>
      <c r="C4" s="1071"/>
      <c r="D4" s="1071"/>
      <c r="E4" s="1071"/>
    </row>
    <row r="5" spans="1:7" ht="5.25" hidden="1" customHeight="1" thickBot="1">
      <c r="A5" s="19"/>
      <c r="B5" s="14"/>
      <c r="C5" s="14"/>
      <c r="D5" s="14"/>
      <c r="E5" s="14"/>
    </row>
    <row r="6" spans="1:7" ht="19.5" customHeight="1">
      <c r="A6" s="566" t="s">
        <v>1</v>
      </c>
      <c r="B6" s="567" t="s">
        <v>81</v>
      </c>
      <c r="C6" s="568" t="s">
        <v>156</v>
      </c>
      <c r="D6" s="574" t="s">
        <v>83</v>
      </c>
      <c r="E6" s="569" t="s">
        <v>84</v>
      </c>
    </row>
    <row r="7" spans="1:7" ht="31.5" customHeight="1" thickBot="1">
      <c r="A7" s="570" t="s">
        <v>2</v>
      </c>
      <c r="B7" s="571" t="s">
        <v>85</v>
      </c>
      <c r="C7" s="572" t="s">
        <v>157</v>
      </c>
      <c r="D7" s="575" t="s">
        <v>443</v>
      </c>
      <c r="E7" s="573" t="s">
        <v>444</v>
      </c>
    </row>
    <row r="8" spans="1:7" ht="35.1" hidden="1" customHeight="1">
      <c r="A8" s="1066">
        <v>2008</v>
      </c>
      <c r="B8" s="15" t="s">
        <v>4</v>
      </c>
      <c r="C8" s="146">
        <v>1681</v>
      </c>
      <c r="D8" s="146">
        <v>3262</v>
      </c>
      <c r="E8" s="147">
        <v>117683</v>
      </c>
    </row>
    <row r="9" spans="1:7" ht="35.1" hidden="1" customHeight="1">
      <c r="A9" s="1067"/>
      <c r="B9" s="16" t="s">
        <v>5</v>
      </c>
      <c r="C9" s="148">
        <v>1796</v>
      </c>
      <c r="D9" s="148">
        <v>6274</v>
      </c>
      <c r="E9" s="149">
        <v>302047</v>
      </c>
    </row>
    <row r="10" spans="1:7" ht="35.1" hidden="1" customHeight="1" thickBot="1">
      <c r="A10" s="1068"/>
      <c r="B10" s="17" t="s">
        <v>6</v>
      </c>
      <c r="C10" s="150">
        <f>SUM(C8:C9)</f>
        <v>3477</v>
      </c>
      <c r="D10" s="150">
        <f>SUM(D8:D9)</f>
        <v>9536</v>
      </c>
      <c r="E10" s="151">
        <f>SUM(E8:E9)</f>
        <v>419730</v>
      </c>
    </row>
    <row r="11" spans="1:7" ht="35.1" hidden="1" customHeight="1">
      <c r="A11" s="1066">
        <v>2009</v>
      </c>
      <c r="B11" s="15" t="s">
        <v>4</v>
      </c>
      <c r="C11" s="20">
        <v>1801</v>
      </c>
      <c r="D11" s="20">
        <v>12272</v>
      </c>
      <c r="E11" s="69">
        <v>344217</v>
      </c>
    </row>
    <row r="12" spans="1:7" ht="35.1" hidden="1" customHeight="1">
      <c r="A12" s="1067"/>
      <c r="B12" s="16" t="s">
        <v>5</v>
      </c>
      <c r="C12" s="21">
        <v>801</v>
      </c>
      <c r="D12" s="21">
        <v>4898</v>
      </c>
      <c r="E12" s="31">
        <v>222327</v>
      </c>
    </row>
    <row r="13" spans="1:7" ht="35.1" hidden="1" customHeight="1" thickBot="1">
      <c r="A13" s="1068"/>
      <c r="B13" s="17" t="s">
        <v>6</v>
      </c>
      <c r="C13" s="108">
        <f>SUM(C11:C12)</f>
        <v>2602</v>
      </c>
      <c r="D13" s="108">
        <f>SUM(D11:D12)</f>
        <v>17170</v>
      </c>
      <c r="E13" s="109">
        <f>SUM(E11:E12)</f>
        <v>566544</v>
      </c>
    </row>
    <row r="14" spans="1:7" ht="35.1" hidden="1" customHeight="1">
      <c r="A14" s="1066">
        <v>2010</v>
      </c>
      <c r="B14" s="15" t="s">
        <v>4</v>
      </c>
      <c r="C14" s="20">
        <v>1068</v>
      </c>
      <c r="D14" s="20">
        <v>2381</v>
      </c>
      <c r="E14" s="69">
        <v>83824</v>
      </c>
    </row>
    <row r="15" spans="1:7" ht="35.1" hidden="1" customHeight="1">
      <c r="A15" s="1067"/>
      <c r="B15" s="16" t="s">
        <v>5</v>
      </c>
      <c r="C15" s="21">
        <v>701</v>
      </c>
      <c r="D15" s="21">
        <v>3318</v>
      </c>
      <c r="E15" s="31">
        <v>285658</v>
      </c>
    </row>
    <row r="16" spans="1:7" ht="7.5" hidden="1" customHeight="1" thickBot="1">
      <c r="A16" s="1068"/>
      <c r="B16" s="17" t="s">
        <v>6</v>
      </c>
      <c r="C16" s="108">
        <f>SUM(C14:C15)</f>
        <v>1769</v>
      </c>
      <c r="D16" s="108">
        <f>SUM(D14:D15)</f>
        <v>5699</v>
      </c>
      <c r="E16" s="109">
        <f>SUM(E14:E15)</f>
        <v>369482</v>
      </c>
    </row>
    <row r="17" spans="1:5" ht="21.95" hidden="1" customHeight="1">
      <c r="A17" s="1066">
        <v>2011</v>
      </c>
      <c r="B17" s="15" t="s">
        <v>4</v>
      </c>
      <c r="C17" s="167">
        <v>1648</v>
      </c>
      <c r="D17" s="167">
        <v>11310</v>
      </c>
      <c r="E17" s="168">
        <v>230605</v>
      </c>
    </row>
    <row r="18" spans="1:5" ht="21.95" hidden="1" customHeight="1">
      <c r="A18" s="1067"/>
      <c r="B18" s="16" t="s">
        <v>5</v>
      </c>
      <c r="C18" s="169">
        <v>768</v>
      </c>
      <c r="D18" s="169">
        <v>5498</v>
      </c>
      <c r="E18" s="170">
        <v>242196</v>
      </c>
    </row>
    <row r="19" spans="1:5" ht="21.95" hidden="1" customHeight="1" thickBot="1">
      <c r="A19" s="1068"/>
      <c r="B19" s="17" t="s">
        <v>6</v>
      </c>
      <c r="C19" s="171">
        <f>SUM(C17:C18)</f>
        <v>2416</v>
      </c>
      <c r="D19" s="171">
        <f t="shared" ref="D19:E19" si="0">SUM(D17:D18)</f>
        <v>16808</v>
      </c>
      <c r="E19" s="172">
        <f t="shared" si="0"/>
        <v>472801</v>
      </c>
    </row>
    <row r="20" spans="1:5" ht="21.95" hidden="1" customHeight="1">
      <c r="A20" s="1066">
        <v>2012</v>
      </c>
      <c r="B20" s="15" t="s">
        <v>4</v>
      </c>
      <c r="C20" s="167">
        <v>1118</v>
      </c>
      <c r="D20" s="167">
        <v>4079</v>
      </c>
      <c r="E20" s="168">
        <v>116399</v>
      </c>
    </row>
    <row r="21" spans="1:5" ht="21.95" hidden="1" customHeight="1">
      <c r="A21" s="1067"/>
      <c r="B21" s="16" t="s">
        <v>5</v>
      </c>
      <c r="C21" s="169">
        <v>711</v>
      </c>
      <c r="D21" s="169">
        <v>3083</v>
      </c>
      <c r="E21" s="170">
        <v>344135</v>
      </c>
    </row>
    <row r="22" spans="1:5" ht="21.95" hidden="1" customHeight="1" thickBot="1">
      <c r="A22" s="1068"/>
      <c r="B22" s="17" t="s">
        <v>6</v>
      </c>
      <c r="C22" s="171">
        <f>SUM(C20:C21)</f>
        <v>1829</v>
      </c>
      <c r="D22" s="171">
        <f t="shared" ref="D22" si="1">SUM(D20:D21)</f>
        <v>7162</v>
      </c>
      <c r="E22" s="172">
        <f t="shared" ref="E22" si="2">SUM(E20:E21)</f>
        <v>460534</v>
      </c>
    </row>
    <row r="23" spans="1:5" ht="30" customHeight="1">
      <c r="A23" s="1066">
        <v>2013</v>
      </c>
      <c r="B23" s="15" t="s">
        <v>4</v>
      </c>
      <c r="C23" s="359">
        <v>2341</v>
      </c>
      <c r="D23" s="359">
        <v>16324</v>
      </c>
      <c r="E23" s="360">
        <v>282481</v>
      </c>
    </row>
    <row r="24" spans="1:5" ht="21" customHeight="1">
      <c r="A24" s="1067"/>
      <c r="B24" s="16" t="s">
        <v>5</v>
      </c>
      <c r="C24" s="361">
        <v>972</v>
      </c>
      <c r="D24" s="361">
        <v>4293</v>
      </c>
      <c r="E24" s="362">
        <v>306097</v>
      </c>
    </row>
    <row r="25" spans="1:5" ht="27" customHeight="1" thickBot="1">
      <c r="A25" s="1068"/>
      <c r="B25" s="17" t="s">
        <v>6</v>
      </c>
      <c r="C25" s="363">
        <f>SUM(C23:C24)</f>
        <v>3313</v>
      </c>
      <c r="D25" s="363">
        <f t="shared" ref="D25" si="3">SUM(D23:D24)</f>
        <v>20617</v>
      </c>
      <c r="E25" s="364">
        <f t="shared" ref="E25" si="4">SUM(E23:E24)</f>
        <v>588578</v>
      </c>
    </row>
    <row r="26" spans="1:5" ht="21.95" customHeight="1">
      <c r="A26" s="1066">
        <v>2014</v>
      </c>
      <c r="B26" s="15" t="s">
        <v>4</v>
      </c>
      <c r="C26" s="359">
        <v>1185</v>
      </c>
      <c r="D26" s="359">
        <v>6119</v>
      </c>
      <c r="E26" s="360">
        <v>121723</v>
      </c>
    </row>
    <row r="27" spans="1:5" ht="21.95" customHeight="1">
      <c r="A27" s="1067"/>
      <c r="B27" s="16" t="s">
        <v>5</v>
      </c>
      <c r="C27" s="361">
        <v>859</v>
      </c>
      <c r="D27" s="361">
        <v>7900</v>
      </c>
      <c r="E27" s="362">
        <v>400168</v>
      </c>
    </row>
    <row r="28" spans="1:5" ht="21.95" customHeight="1" thickBot="1">
      <c r="A28" s="1068"/>
      <c r="B28" s="17" t="s">
        <v>6</v>
      </c>
      <c r="C28" s="363">
        <f>SUM(C26:C27)</f>
        <v>2044</v>
      </c>
      <c r="D28" s="363">
        <f t="shared" ref="D28" si="5">SUM(D26:D27)</f>
        <v>14019</v>
      </c>
      <c r="E28" s="364">
        <f t="shared" ref="E28" si="6">SUM(E26:E27)</f>
        <v>521891</v>
      </c>
    </row>
    <row r="29" spans="1:5" ht="21.95" customHeight="1">
      <c r="A29" s="1066">
        <v>2015</v>
      </c>
      <c r="B29" s="15" t="s">
        <v>4</v>
      </c>
      <c r="C29" s="359">
        <v>1009</v>
      </c>
      <c r="D29" s="359">
        <v>14267</v>
      </c>
      <c r="E29" s="360">
        <v>266259</v>
      </c>
    </row>
    <row r="30" spans="1:5" ht="21.95" customHeight="1">
      <c r="A30" s="1067"/>
      <c r="B30" s="16" t="s">
        <v>5</v>
      </c>
      <c r="C30" s="361">
        <v>2896</v>
      </c>
      <c r="D30" s="361">
        <v>8565</v>
      </c>
      <c r="E30" s="362">
        <v>503401</v>
      </c>
    </row>
    <row r="31" spans="1:5" ht="21.95" customHeight="1" thickBot="1">
      <c r="A31" s="1068"/>
      <c r="B31" s="17" t="s">
        <v>6</v>
      </c>
      <c r="C31" s="363">
        <f>SUM(C29:C30)</f>
        <v>3905</v>
      </c>
      <c r="D31" s="363">
        <f t="shared" ref="D31" si="7">SUM(D29:D30)</f>
        <v>22832</v>
      </c>
      <c r="E31" s="364">
        <f t="shared" ref="E31" si="8">SUM(E29:E30)</f>
        <v>769660</v>
      </c>
    </row>
    <row r="32" spans="1:5" ht="21.95" customHeight="1">
      <c r="A32" s="1066">
        <v>2016</v>
      </c>
      <c r="B32" s="15" t="s">
        <v>4</v>
      </c>
      <c r="C32" s="359">
        <v>979</v>
      </c>
      <c r="D32" s="359">
        <v>6092</v>
      </c>
      <c r="E32" s="360">
        <v>109960</v>
      </c>
    </row>
    <row r="33" spans="1:6" ht="21.95" customHeight="1">
      <c r="A33" s="1067"/>
      <c r="B33" s="16" t="s">
        <v>5</v>
      </c>
      <c r="C33" s="361">
        <v>3653</v>
      </c>
      <c r="D33" s="361">
        <v>8781</v>
      </c>
      <c r="E33" s="362">
        <v>622062</v>
      </c>
    </row>
    <row r="34" spans="1:6" ht="21.95" customHeight="1" thickBot="1">
      <c r="A34" s="1068"/>
      <c r="B34" s="17" t="s">
        <v>6</v>
      </c>
      <c r="C34" s="363">
        <f>SUM(C32:C33)</f>
        <v>4632</v>
      </c>
      <c r="D34" s="363">
        <f t="shared" ref="D34" si="9">SUM(D32:D33)</f>
        <v>14873</v>
      </c>
      <c r="E34" s="364">
        <f t="shared" ref="E34" si="10">SUM(E32:E33)</f>
        <v>732022</v>
      </c>
    </row>
    <row r="35" spans="1:6" ht="21.95" customHeight="1">
      <c r="A35" s="1066">
        <v>2017</v>
      </c>
      <c r="B35" s="15" t="s">
        <v>4</v>
      </c>
      <c r="C35" s="359">
        <v>1026</v>
      </c>
      <c r="D35" s="359">
        <v>13012</v>
      </c>
      <c r="E35" s="360">
        <v>213798</v>
      </c>
    </row>
    <row r="36" spans="1:6" ht="21.95" customHeight="1">
      <c r="A36" s="1067"/>
      <c r="B36" s="16" t="s">
        <v>5</v>
      </c>
      <c r="C36" s="361">
        <v>4846</v>
      </c>
      <c r="D36" s="361">
        <v>11129</v>
      </c>
      <c r="E36" s="362">
        <v>687419</v>
      </c>
    </row>
    <row r="37" spans="1:6" ht="21.95" customHeight="1" thickBot="1">
      <c r="A37" s="1068"/>
      <c r="B37" s="17" t="s">
        <v>6</v>
      </c>
      <c r="C37" s="363">
        <f>SUM(C35:C36)</f>
        <v>5872</v>
      </c>
      <c r="D37" s="363">
        <f t="shared" ref="D37" si="11">SUM(D35:D36)</f>
        <v>24141</v>
      </c>
      <c r="E37" s="364">
        <f t="shared" ref="E37" si="12">SUM(E35:E36)</f>
        <v>901217</v>
      </c>
    </row>
    <row r="38" spans="1:6" ht="21.95" customHeight="1">
      <c r="A38" s="1066">
        <v>2018</v>
      </c>
      <c r="B38" s="15" t="s">
        <v>4</v>
      </c>
      <c r="C38" s="359">
        <v>1055</v>
      </c>
      <c r="D38" s="359">
        <v>7243</v>
      </c>
      <c r="E38" s="360">
        <v>192319</v>
      </c>
    </row>
    <row r="39" spans="1:6" ht="21.95" customHeight="1">
      <c r="A39" s="1067"/>
      <c r="B39" s="16" t="s">
        <v>5</v>
      </c>
      <c r="C39" s="361">
        <v>1476</v>
      </c>
      <c r="D39" s="361">
        <v>5340</v>
      </c>
      <c r="E39" s="362">
        <v>375816</v>
      </c>
    </row>
    <row r="40" spans="1:6" ht="21.95" customHeight="1" thickBot="1">
      <c r="A40" s="1068"/>
      <c r="B40" s="17" t="s">
        <v>6</v>
      </c>
      <c r="C40" s="363">
        <f>SUM(C38:C39)</f>
        <v>2531</v>
      </c>
      <c r="D40" s="363">
        <f t="shared" ref="D40" si="13">SUM(D38:D39)</f>
        <v>12583</v>
      </c>
      <c r="E40" s="364">
        <f t="shared" ref="E40" si="14">SUM(E38:E39)</f>
        <v>568135</v>
      </c>
    </row>
    <row r="41" spans="1:6" ht="21.95" customHeight="1">
      <c r="A41" s="1066">
        <v>2019</v>
      </c>
      <c r="B41" s="15" t="s">
        <v>4</v>
      </c>
      <c r="C41" s="359">
        <v>1490</v>
      </c>
      <c r="D41" s="359">
        <v>16162</v>
      </c>
      <c r="E41" s="360">
        <v>444430</v>
      </c>
    </row>
    <row r="42" spans="1:6" ht="21.95" customHeight="1">
      <c r="A42" s="1067"/>
      <c r="B42" s="16" t="s">
        <v>5</v>
      </c>
      <c r="C42" s="361">
        <v>1657</v>
      </c>
      <c r="D42" s="361">
        <v>7759</v>
      </c>
      <c r="E42" s="362">
        <v>638722</v>
      </c>
    </row>
    <row r="43" spans="1:6" ht="21.95" customHeight="1" thickBot="1">
      <c r="A43" s="1068"/>
      <c r="B43" s="17" t="s">
        <v>6</v>
      </c>
      <c r="C43" s="363">
        <f>SUM(C41:C42)</f>
        <v>3147</v>
      </c>
      <c r="D43" s="363">
        <f t="shared" ref="D43" si="15">SUM(D41:D42)</f>
        <v>23921</v>
      </c>
      <c r="E43" s="364">
        <f t="shared" ref="E43" si="16">SUM(E41:E42)</f>
        <v>1083152</v>
      </c>
    </row>
    <row r="44" spans="1:6" ht="21.95" customHeight="1">
      <c r="A44" s="1066">
        <v>2020</v>
      </c>
      <c r="B44" s="15" t="s">
        <v>4</v>
      </c>
      <c r="C44" s="359">
        <v>1650</v>
      </c>
      <c r="D44" s="359">
        <v>9879</v>
      </c>
      <c r="E44" s="360">
        <v>357649</v>
      </c>
    </row>
    <row r="45" spans="1:6" ht="21.95" customHeight="1">
      <c r="A45" s="1067"/>
      <c r="B45" s="16" t="s">
        <v>5</v>
      </c>
      <c r="C45" s="361">
        <v>1218</v>
      </c>
      <c r="D45" s="361">
        <v>6716</v>
      </c>
      <c r="E45" s="362">
        <v>326915</v>
      </c>
    </row>
    <row r="46" spans="1:6" ht="21.95" customHeight="1" thickBot="1">
      <c r="A46" s="1068"/>
      <c r="B46" s="17" t="s">
        <v>6</v>
      </c>
      <c r="C46" s="363">
        <f>SUM(C44:C45)</f>
        <v>2868</v>
      </c>
      <c r="D46" s="363">
        <f t="shared" ref="D46" si="17">SUM(D44:D45)</f>
        <v>16595</v>
      </c>
      <c r="E46" s="364">
        <f t="shared" ref="E46" si="18">SUM(E44:E45)</f>
        <v>684564</v>
      </c>
    </row>
    <row r="47" spans="1:6" ht="21.95" customHeight="1">
      <c r="A47" s="1066">
        <v>2021</v>
      </c>
      <c r="B47" s="15" t="s">
        <v>4</v>
      </c>
      <c r="C47" s="359">
        <v>1771</v>
      </c>
      <c r="D47" s="359">
        <v>20541</v>
      </c>
      <c r="E47" s="360">
        <v>524164</v>
      </c>
      <c r="F47" s="110"/>
    </row>
    <row r="48" spans="1:6" ht="21.95" customHeight="1">
      <c r="A48" s="1067"/>
      <c r="B48" s="16" t="s">
        <v>5</v>
      </c>
      <c r="C48" s="361">
        <v>1752</v>
      </c>
      <c r="D48" s="361">
        <v>6485</v>
      </c>
      <c r="E48" s="362">
        <v>618174</v>
      </c>
    </row>
    <row r="49" spans="1:5" ht="21.95" customHeight="1" thickBot="1">
      <c r="A49" s="1068"/>
      <c r="B49" s="17" t="s">
        <v>6</v>
      </c>
      <c r="C49" s="363">
        <f>SUM(C47:C48)</f>
        <v>3523</v>
      </c>
      <c r="D49" s="363">
        <f t="shared" ref="D49:E49" si="19">SUM(D47:D48)</f>
        <v>27026</v>
      </c>
      <c r="E49" s="364">
        <f t="shared" si="19"/>
        <v>1142338</v>
      </c>
    </row>
    <row r="50" spans="1:5" ht="21.95" customHeight="1">
      <c r="A50" s="1066">
        <v>2022</v>
      </c>
      <c r="B50" s="15" t="s">
        <v>4</v>
      </c>
      <c r="C50" s="359">
        <v>1676</v>
      </c>
      <c r="D50" s="359">
        <v>10410</v>
      </c>
      <c r="E50" s="360">
        <v>590238</v>
      </c>
    </row>
    <row r="51" spans="1:5" ht="21.95" customHeight="1">
      <c r="A51" s="1067"/>
      <c r="B51" s="16" t="s">
        <v>5</v>
      </c>
      <c r="C51" s="361">
        <v>1235</v>
      </c>
      <c r="D51" s="361">
        <v>4046</v>
      </c>
      <c r="E51" s="362">
        <v>356609</v>
      </c>
    </row>
    <row r="52" spans="1:5" ht="21.95" customHeight="1" thickBot="1">
      <c r="A52" s="1068"/>
      <c r="B52" s="17" t="s">
        <v>6</v>
      </c>
      <c r="C52" s="363">
        <f>SUM(C50:C51)</f>
        <v>2911</v>
      </c>
      <c r="D52" s="363">
        <f t="shared" ref="D52:E52" si="20">SUM(D50:D51)</f>
        <v>14456</v>
      </c>
      <c r="E52" s="364">
        <f t="shared" si="20"/>
        <v>946847</v>
      </c>
    </row>
    <row r="53" spans="1:5" ht="21.95" customHeight="1">
      <c r="A53" s="1066">
        <v>2023</v>
      </c>
      <c r="B53" s="15" t="s">
        <v>901</v>
      </c>
      <c r="C53" s="359">
        <v>1987</v>
      </c>
      <c r="D53" s="359">
        <v>21357</v>
      </c>
      <c r="E53" s="360">
        <v>681479</v>
      </c>
    </row>
    <row r="54" spans="1:5" ht="21.95" customHeight="1">
      <c r="A54" s="1067"/>
      <c r="B54" s="695" t="s">
        <v>902</v>
      </c>
      <c r="C54" s="361">
        <v>1701</v>
      </c>
      <c r="D54" s="361">
        <v>13640</v>
      </c>
      <c r="E54" s="362">
        <v>715318</v>
      </c>
    </row>
    <row r="55" spans="1:5" ht="21.95" customHeight="1" thickBot="1">
      <c r="A55" s="1068"/>
      <c r="B55" s="17" t="s">
        <v>903</v>
      </c>
      <c r="C55" s="363">
        <f>SUM(C53:C54)</f>
        <v>3688</v>
      </c>
      <c r="D55" s="363">
        <f t="shared" ref="D55:E55" si="21">SUM(D53:D54)</f>
        <v>34997</v>
      </c>
      <c r="E55" s="364">
        <f t="shared" si="21"/>
        <v>1396797</v>
      </c>
    </row>
    <row r="56" spans="1:5" ht="21.95" customHeight="1">
      <c r="A56" s="1066">
        <v>2024</v>
      </c>
      <c r="B56" s="15" t="s">
        <v>901</v>
      </c>
      <c r="C56" s="359">
        <v>1627</v>
      </c>
      <c r="D56" s="359">
        <v>8320</v>
      </c>
      <c r="E56" s="360">
        <v>489513</v>
      </c>
    </row>
    <row r="57" spans="1:5" ht="21.95" customHeight="1">
      <c r="A57" s="1067"/>
      <c r="B57" s="848" t="s">
        <v>902</v>
      </c>
      <c r="C57" s="361">
        <v>1474</v>
      </c>
      <c r="D57" s="361">
        <v>6128</v>
      </c>
      <c r="E57" s="362">
        <v>373004</v>
      </c>
    </row>
    <row r="58" spans="1:5" ht="21.95" customHeight="1" thickBot="1">
      <c r="A58" s="1068"/>
      <c r="B58" s="17" t="s">
        <v>903</v>
      </c>
      <c r="C58" s="363">
        <f>SUM(C56:C57)</f>
        <v>3101</v>
      </c>
      <c r="D58" s="363">
        <f t="shared" ref="D58:E58" si="22">SUM(D56:D57)</f>
        <v>14448</v>
      </c>
      <c r="E58" s="364">
        <f t="shared" si="22"/>
        <v>862517</v>
      </c>
    </row>
    <row r="59" spans="1:5" ht="45" customHeight="1">
      <c r="A59" s="1069" t="s">
        <v>1174</v>
      </c>
      <c r="B59" s="1062"/>
      <c r="C59" s="1062"/>
      <c r="D59" s="1062"/>
      <c r="E59" s="1062"/>
    </row>
  </sheetData>
  <mergeCells count="22">
    <mergeCell ref="D1:E1"/>
    <mergeCell ref="A1:B1"/>
    <mergeCell ref="A29:A31"/>
    <mergeCell ref="A20:A22"/>
    <mergeCell ref="A26:A28"/>
    <mergeCell ref="A23:A25"/>
    <mergeCell ref="A17:A19"/>
    <mergeCell ref="A3:E3"/>
    <mergeCell ref="A8:A10"/>
    <mergeCell ref="A4:E4"/>
    <mergeCell ref="A11:A13"/>
    <mergeCell ref="A14:A16"/>
    <mergeCell ref="A32:A34"/>
    <mergeCell ref="A35:A37"/>
    <mergeCell ref="A44:A46"/>
    <mergeCell ref="A38:A40"/>
    <mergeCell ref="A59:E59"/>
    <mergeCell ref="A41:A43"/>
    <mergeCell ref="A47:A49"/>
    <mergeCell ref="A50:A52"/>
    <mergeCell ref="A53:A55"/>
    <mergeCell ref="A56:A58"/>
  </mergeCells>
  <phoneticPr fontId="39" type="noConversion"/>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9"/>
  <sheetViews>
    <sheetView showGridLines="0" view="pageBreakPreview" topLeftCell="A35" zoomScale="70" zoomScaleNormal="80" zoomScaleSheetLayoutView="70" workbookViewId="0">
      <selection activeCell="G58" sqref="G58"/>
    </sheetView>
  </sheetViews>
  <sheetFormatPr defaultColWidth="9.140625" defaultRowHeight="15"/>
  <cols>
    <col min="1" max="1" width="11.28515625" style="351" customWidth="1"/>
    <col min="2" max="2" width="20.42578125" style="351" customWidth="1"/>
    <col min="3" max="3" width="29" style="365" customWidth="1"/>
    <col min="4" max="4" width="30.85546875" style="365" customWidth="1"/>
    <col min="5" max="5" width="24" style="365" customWidth="1"/>
    <col min="6" max="7" width="9.140625" style="351"/>
    <col min="8" max="10" width="13.140625" style="351" customWidth="1"/>
    <col min="11" max="16384" width="9.140625" style="351"/>
  </cols>
  <sheetData>
    <row r="1" spans="1:5" ht="30" customHeight="1">
      <c r="A1" s="1075" t="s">
        <v>309</v>
      </c>
      <c r="B1" s="1075"/>
      <c r="C1" s="416"/>
      <c r="D1" s="416"/>
      <c r="E1" s="417" t="s">
        <v>58</v>
      </c>
    </row>
    <row r="2" spans="1:5" ht="7.5" customHeight="1">
      <c r="A2" s="366"/>
      <c r="B2" s="366"/>
      <c r="C2" s="367"/>
      <c r="D2" s="367"/>
      <c r="E2" s="367"/>
    </row>
    <row r="3" spans="1:5" ht="20.100000000000001" customHeight="1">
      <c r="A3" s="1076" t="s">
        <v>328</v>
      </c>
      <c r="B3" s="1076"/>
      <c r="C3" s="1076"/>
      <c r="D3" s="1076"/>
      <c r="E3" s="1076"/>
    </row>
    <row r="4" spans="1:5" ht="28.5" customHeight="1" thickBot="1">
      <c r="A4" s="1077" t="s">
        <v>151</v>
      </c>
      <c r="B4" s="1077"/>
      <c r="C4" s="1077"/>
      <c r="D4" s="1077"/>
      <c r="E4" s="1077"/>
    </row>
    <row r="5" spans="1:5" ht="15" hidden="1" customHeight="1" thickBot="1">
      <c r="A5" s="368"/>
      <c r="B5" s="368"/>
      <c r="C5" s="369"/>
      <c r="D5" s="369"/>
      <c r="E5" s="369"/>
    </row>
    <row r="6" spans="1:5" ht="24" customHeight="1">
      <c r="A6" s="418" t="s">
        <v>1</v>
      </c>
      <c r="B6" s="419" t="s">
        <v>81</v>
      </c>
      <c r="C6" s="420" t="s">
        <v>87</v>
      </c>
      <c r="D6" s="421" t="s">
        <v>83</v>
      </c>
      <c r="E6" s="422" t="s">
        <v>84</v>
      </c>
    </row>
    <row r="7" spans="1:5" ht="18.75" customHeight="1" thickBot="1">
      <c r="A7" s="423" t="s">
        <v>2</v>
      </c>
      <c r="B7" s="424" t="s">
        <v>85</v>
      </c>
      <c r="C7" s="425" t="s">
        <v>446</v>
      </c>
      <c r="D7" s="426" t="s">
        <v>443</v>
      </c>
      <c r="E7" s="427" t="s">
        <v>444</v>
      </c>
    </row>
    <row r="8" spans="1:5" ht="35.1" hidden="1" customHeight="1">
      <c r="A8" s="1072">
        <v>2008</v>
      </c>
      <c r="B8" s="352" t="s">
        <v>652</v>
      </c>
      <c r="C8" s="359">
        <v>1190</v>
      </c>
      <c r="D8" s="359">
        <v>3328</v>
      </c>
      <c r="E8" s="360">
        <v>107258</v>
      </c>
    </row>
    <row r="9" spans="1:5" ht="35.1" hidden="1" customHeight="1">
      <c r="A9" s="1073"/>
      <c r="B9" s="353" t="s">
        <v>653</v>
      </c>
      <c r="C9" s="361">
        <v>514</v>
      </c>
      <c r="D9" s="361">
        <v>6295</v>
      </c>
      <c r="E9" s="362">
        <v>155528</v>
      </c>
    </row>
    <row r="10" spans="1:5" ht="35.1" hidden="1" customHeight="1" thickBot="1">
      <c r="A10" s="1074"/>
      <c r="B10" s="354" t="s">
        <v>654</v>
      </c>
      <c r="C10" s="363">
        <f>SUM(C8:C9)</f>
        <v>1704</v>
      </c>
      <c r="D10" s="363">
        <f>SUM(D8:D9)</f>
        <v>9623</v>
      </c>
      <c r="E10" s="364">
        <f>SUM(E8:E9)</f>
        <v>262786</v>
      </c>
    </row>
    <row r="11" spans="1:5" ht="35.1" hidden="1" customHeight="1">
      <c r="A11" s="1072">
        <v>2009</v>
      </c>
      <c r="B11" s="352" t="s">
        <v>652</v>
      </c>
      <c r="C11" s="359">
        <v>1417</v>
      </c>
      <c r="D11" s="359">
        <v>8912</v>
      </c>
      <c r="E11" s="360">
        <v>288531</v>
      </c>
    </row>
    <row r="12" spans="1:5" ht="35.1" hidden="1" customHeight="1">
      <c r="A12" s="1073"/>
      <c r="B12" s="353" t="s">
        <v>653</v>
      </c>
      <c r="C12" s="361">
        <v>578</v>
      </c>
      <c r="D12" s="361">
        <v>2632</v>
      </c>
      <c r="E12" s="362">
        <v>216265</v>
      </c>
    </row>
    <row r="13" spans="1:5" ht="35.1" hidden="1" customHeight="1" thickBot="1">
      <c r="A13" s="1074"/>
      <c r="B13" s="354" t="s">
        <v>654</v>
      </c>
      <c r="C13" s="363">
        <f>SUM(C11:C12)</f>
        <v>1995</v>
      </c>
      <c r="D13" s="363">
        <f>SUM(D11:D12)</f>
        <v>11544</v>
      </c>
      <c r="E13" s="364">
        <f>SUM(E11:E12)</f>
        <v>504796</v>
      </c>
    </row>
    <row r="14" spans="1:5" ht="35.1" hidden="1" customHeight="1">
      <c r="A14" s="1072">
        <v>2010</v>
      </c>
      <c r="B14" s="352" t="s">
        <v>652</v>
      </c>
      <c r="C14" s="359">
        <v>1219</v>
      </c>
      <c r="D14" s="359">
        <v>4528</v>
      </c>
      <c r="E14" s="360">
        <v>166294</v>
      </c>
    </row>
    <row r="15" spans="1:5" ht="35.1" hidden="1" customHeight="1">
      <c r="A15" s="1073"/>
      <c r="B15" s="353" t="s">
        <v>653</v>
      </c>
      <c r="C15" s="361">
        <v>443</v>
      </c>
      <c r="D15" s="361">
        <v>4505</v>
      </c>
      <c r="E15" s="362">
        <v>172377</v>
      </c>
    </row>
    <row r="16" spans="1:5" ht="35.1" hidden="1" customHeight="1" thickBot="1">
      <c r="A16" s="1074"/>
      <c r="B16" s="354" t="s">
        <v>654</v>
      </c>
      <c r="C16" s="363">
        <f>SUM(C14:C15)</f>
        <v>1662</v>
      </c>
      <c r="D16" s="363">
        <f>SUM(D14:D15)</f>
        <v>9033</v>
      </c>
      <c r="E16" s="364">
        <f>SUM(E14:E15)</f>
        <v>338671</v>
      </c>
    </row>
    <row r="17" spans="1:11" ht="21.95" hidden="1" customHeight="1">
      <c r="A17" s="1072">
        <v>2011</v>
      </c>
      <c r="B17" s="352" t="s">
        <v>652</v>
      </c>
      <c r="C17" s="359">
        <v>1334</v>
      </c>
      <c r="D17" s="359">
        <v>8741</v>
      </c>
      <c r="E17" s="360">
        <v>198051</v>
      </c>
      <c r="H17" s="355"/>
      <c r="I17" s="356"/>
      <c r="J17" s="356"/>
      <c r="K17" s="356"/>
    </row>
    <row r="18" spans="1:11" ht="21.95" hidden="1" customHeight="1">
      <c r="A18" s="1073"/>
      <c r="B18" s="353" t="s">
        <v>653</v>
      </c>
      <c r="C18" s="361">
        <v>806</v>
      </c>
      <c r="D18" s="361">
        <v>7433</v>
      </c>
      <c r="E18" s="362">
        <v>305450</v>
      </c>
      <c r="H18" s="357"/>
      <c r="I18" s="358"/>
      <c r="J18" s="358"/>
      <c r="K18" s="358"/>
    </row>
    <row r="19" spans="1:11" ht="21.95" hidden="1" customHeight="1" thickBot="1">
      <c r="A19" s="1074"/>
      <c r="B19" s="354" t="s">
        <v>654</v>
      </c>
      <c r="C19" s="363">
        <f>SUM(C17:C18)</f>
        <v>2140</v>
      </c>
      <c r="D19" s="363">
        <f t="shared" ref="D19:E19" si="0">SUM(D17:D18)</f>
        <v>16174</v>
      </c>
      <c r="E19" s="364">
        <f t="shared" si="0"/>
        <v>503501</v>
      </c>
      <c r="H19" s="357"/>
      <c r="I19" s="358"/>
      <c r="J19" s="358"/>
      <c r="K19" s="358"/>
    </row>
    <row r="20" spans="1:11" ht="21.95" hidden="1" customHeight="1">
      <c r="A20" s="1072">
        <v>2012</v>
      </c>
      <c r="B20" s="352" t="s">
        <v>652</v>
      </c>
      <c r="C20" s="359">
        <v>1177</v>
      </c>
      <c r="D20" s="359">
        <v>5178</v>
      </c>
      <c r="E20" s="360">
        <v>101281</v>
      </c>
      <c r="H20" s="355"/>
      <c r="I20" s="356"/>
      <c r="J20" s="356"/>
      <c r="K20" s="356"/>
    </row>
    <row r="21" spans="1:11" ht="21.95" hidden="1" customHeight="1">
      <c r="A21" s="1073"/>
      <c r="B21" s="353" t="s">
        <v>653</v>
      </c>
      <c r="C21" s="361">
        <v>326</v>
      </c>
      <c r="D21" s="361">
        <v>1487</v>
      </c>
      <c r="E21" s="362">
        <v>126391</v>
      </c>
      <c r="H21" s="357"/>
      <c r="I21" s="358"/>
      <c r="J21" s="358"/>
      <c r="K21" s="358"/>
    </row>
    <row r="22" spans="1:11" ht="21.95" hidden="1" customHeight="1" thickBot="1">
      <c r="A22" s="1074"/>
      <c r="B22" s="354" t="s">
        <v>654</v>
      </c>
      <c r="C22" s="363">
        <f>SUM(C20:C21)</f>
        <v>1503</v>
      </c>
      <c r="D22" s="363">
        <f t="shared" ref="D22" si="1">SUM(D20:D21)</f>
        <v>6665</v>
      </c>
      <c r="E22" s="364">
        <f t="shared" ref="E22" si="2">SUM(E20:E21)</f>
        <v>227672</v>
      </c>
      <c r="H22" s="357"/>
      <c r="I22" s="358"/>
      <c r="J22" s="358"/>
      <c r="K22" s="358"/>
    </row>
    <row r="23" spans="1:11" ht="27" customHeight="1">
      <c r="A23" s="1072">
        <v>2013</v>
      </c>
      <c r="B23" s="352" t="s">
        <v>652</v>
      </c>
      <c r="C23" s="359">
        <v>1827</v>
      </c>
      <c r="D23" s="359">
        <v>12517</v>
      </c>
      <c r="E23" s="360">
        <v>240290</v>
      </c>
      <c r="H23" s="355"/>
      <c r="I23" s="356"/>
      <c r="J23" s="356"/>
      <c r="K23" s="356"/>
    </row>
    <row r="24" spans="1:11" ht="20.25" customHeight="1">
      <c r="A24" s="1073"/>
      <c r="B24" s="353" t="s">
        <v>653</v>
      </c>
      <c r="C24" s="361">
        <v>819</v>
      </c>
      <c r="D24" s="361">
        <v>4840</v>
      </c>
      <c r="E24" s="362">
        <v>421639</v>
      </c>
      <c r="H24" s="357"/>
      <c r="I24" s="358"/>
      <c r="J24" s="358"/>
      <c r="K24" s="358"/>
    </row>
    <row r="25" spans="1:11" ht="24.75" customHeight="1" thickBot="1">
      <c r="A25" s="1074"/>
      <c r="B25" s="354" t="s">
        <v>654</v>
      </c>
      <c r="C25" s="363">
        <f>SUM(C23:C24)</f>
        <v>2646</v>
      </c>
      <c r="D25" s="363">
        <f t="shared" ref="D25" si="3">SUM(D23:D24)</f>
        <v>17357</v>
      </c>
      <c r="E25" s="364">
        <f t="shared" ref="E25" si="4">SUM(E23:E24)</f>
        <v>661929</v>
      </c>
      <c r="H25" s="357"/>
      <c r="I25" s="358"/>
      <c r="J25" s="358"/>
      <c r="K25" s="358"/>
    </row>
    <row r="26" spans="1:11" ht="21.95" customHeight="1">
      <c r="A26" s="1072">
        <v>2014</v>
      </c>
      <c r="B26" s="352" t="s">
        <v>652</v>
      </c>
      <c r="C26" s="359">
        <v>1175</v>
      </c>
      <c r="D26" s="359">
        <v>6632</v>
      </c>
      <c r="E26" s="360">
        <v>111142</v>
      </c>
      <c r="H26" s="355"/>
      <c r="I26" s="356"/>
      <c r="J26" s="356"/>
      <c r="K26" s="356"/>
    </row>
    <row r="27" spans="1:11" ht="21.95" customHeight="1">
      <c r="A27" s="1073"/>
      <c r="B27" s="353" t="s">
        <v>653</v>
      </c>
      <c r="C27" s="361">
        <v>506</v>
      </c>
      <c r="D27" s="361">
        <v>5836</v>
      </c>
      <c r="E27" s="362">
        <v>258281</v>
      </c>
      <c r="H27" s="357"/>
      <c r="I27" s="358"/>
      <c r="J27" s="358"/>
      <c r="K27" s="358"/>
    </row>
    <row r="28" spans="1:11" ht="21.95" customHeight="1" thickBot="1">
      <c r="A28" s="1074"/>
      <c r="B28" s="354" t="s">
        <v>654</v>
      </c>
      <c r="C28" s="363">
        <f>SUM(C26:C27)</f>
        <v>1681</v>
      </c>
      <c r="D28" s="363">
        <f t="shared" ref="D28" si="5">SUM(D26:D27)</f>
        <v>12468</v>
      </c>
      <c r="E28" s="364">
        <f t="shared" ref="E28" si="6">SUM(E26:E27)</f>
        <v>369423</v>
      </c>
      <c r="H28" s="357"/>
      <c r="I28" s="358"/>
      <c r="J28" s="358"/>
      <c r="K28" s="358"/>
    </row>
    <row r="29" spans="1:11" ht="21.95" customHeight="1">
      <c r="A29" s="1072">
        <v>2015</v>
      </c>
      <c r="B29" s="352" t="s">
        <v>652</v>
      </c>
      <c r="C29" s="359">
        <v>891</v>
      </c>
      <c r="D29" s="359">
        <v>13134</v>
      </c>
      <c r="E29" s="360">
        <v>247563</v>
      </c>
      <c r="H29" s="355"/>
      <c r="I29" s="356"/>
      <c r="J29" s="356"/>
      <c r="K29" s="356"/>
    </row>
    <row r="30" spans="1:11" ht="21.95" customHeight="1">
      <c r="A30" s="1073"/>
      <c r="B30" s="353" t="s">
        <v>653</v>
      </c>
      <c r="C30" s="361">
        <v>746</v>
      </c>
      <c r="D30" s="361">
        <v>5429</v>
      </c>
      <c r="E30" s="362">
        <v>412991</v>
      </c>
      <c r="H30" s="357"/>
      <c r="I30" s="358"/>
      <c r="J30" s="358"/>
      <c r="K30" s="358"/>
    </row>
    <row r="31" spans="1:11" ht="21.95" customHeight="1" thickBot="1">
      <c r="A31" s="1074"/>
      <c r="B31" s="354" t="s">
        <v>654</v>
      </c>
      <c r="C31" s="363">
        <f>SUM(C29:C30)</f>
        <v>1637</v>
      </c>
      <c r="D31" s="363">
        <f t="shared" ref="D31" si="7">SUM(D29:D30)</f>
        <v>18563</v>
      </c>
      <c r="E31" s="364">
        <f t="shared" ref="E31" si="8">SUM(E29:E30)</f>
        <v>660554</v>
      </c>
      <c r="H31" s="357"/>
      <c r="I31" s="358"/>
      <c r="J31" s="358"/>
      <c r="K31" s="358"/>
    </row>
    <row r="32" spans="1:11" ht="21.95" customHeight="1">
      <c r="A32" s="1072">
        <v>2016</v>
      </c>
      <c r="B32" s="352" t="s">
        <v>652</v>
      </c>
      <c r="C32" s="359">
        <v>797</v>
      </c>
      <c r="D32" s="359">
        <v>5007</v>
      </c>
      <c r="E32" s="360">
        <v>75931</v>
      </c>
      <c r="H32" s="357"/>
      <c r="I32" s="358"/>
      <c r="J32" s="358"/>
      <c r="K32" s="358"/>
    </row>
    <row r="33" spans="1:11" ht="21.95" customHeight="1">
      <c r="A33" s="1073"/>
      <c r="B33" s="353" t="s">
        <v>653</v>
      </c>
      <c r="C33" s="361">
        <v>1932</v>
      </c>
      <c r="D33" s="361">
        <v>4718</v>
      </c>
      <c r="E33" s="362">
        <v>405705</v>
      </c>
      <c r="H33" s="357"/>
      <c r="I33" s="358"/>
      <c r="J33" s="358"/>
      <c r="K33" s="358"/>
    </row>
    <row r="34" spans="1:11" ht="21.95" customHeight="1" thickBot="1">
      <c r="A34" s="1074"/>
      <c r="B34" s="354" t="s">
        <v>654</v>
      </c>
      <c r="C34" s="363">
        <f>SUM(C32:C33)</f>
        <v>2729</v>
      </c>
      <c r="D34" s="363">
        <f t="shared" ref="D34" si="9">SUM(D32:D33)</f>
        <v>9725</v>
      </c>
      <c r="E34" s="364">
        <f t="shared" ref="E34" si="10">SUM(E32:E33)</f>
        <v>481636</v>
      </c>
      <c r="H34" s="357"/>
      <c r="I34" s="358"/>
      <c r="J34" s="358"/>
      <c r="K34" s="358"/>
    </row>
    <row r="35" spans="1:11" ht="21.95" customHeight="1">
      <c r="A35" s="1072">
        <v>2017</v>
      </c>
      <c r="B35" s="352" t="s">
        <v>652</v>
      </c>
      <c r="C35" s="359">
        <v>849</v>
      </c>
      <c r="D35" s="359">
        <v>12458</v>
      </c>
      <c r="E35" s="360">
        <v>232985</v>
      </c>
      <c r="H35" s="357"/>
      <c r="I35" s="358"/>
      <c r="J35" s="358"/>
      <c r="K35" s="358"/>
    </row>
    <row r="36" spans="1:11" ht="21.95" customHeight="1">
      <c r="A36" s="1073"/>
      <c r="B36" s="353" t="s">
        <v>653</v>
      </c>
      <c r="C36" s="361">
        <v>3620</v>
      </c>
      <c r="D36" s="361">
        <v>10585</v>
      </c>
      <c r="E36" s="362">
        <v>567201</v>
      </c>
      <c r="H36" s="357"/>
      <c r="I36" s="358"/>
      <c r="J36" s="358"/>
      <c r="K36" s="358"/>
    </row>
    <row r="37" spans="1:11" ht="21.95" customHeight="1" thickBot="1">
      <c r="A37" s="1074"/>
      <c r="B37" s="354" t="s">
        <v>654</v>
      </c>
      <c r="C37" s="363">
        <f>SUM(C35:C36)</f>
        <v>4469</v>
      </c>
      <c r="D37" s="363">
        <f t="shared" ref="D37" si="11">SUM(D35:D36)</f>
        <v>23043</v>
      </c>
      <c r="E37" s="364">
        <f t="shared" ref="E37" si="12">SUM(E35:E36)</f>
        <v>800186</v>
      </c>
      <c r="H37" s="357"/>
      <c r="I37" s="358"/>
      <c r="J37" s="358"/>
      <c r="K37" s="358"/>
    </row>
    <row r="38" spans="1:11" ht="21.95" customHeight="1">
      <c r="A38" s="1072">
        <v>2018</v>
      </c>
      <c r="B38" s="352" t="s">
        <v>652</v>
      </c>
      <c r="C38" s="359">
        <v>866</v>
      </c>
      <c r="D38" s="359">
        <v>5091</v>
      </c>
      <c r="E38" s="360">
        <v>83953</v>
      </c>
      <c r="H38" s="357"/>
      <c r="I38" s="358"/>
      <c r="J38" s="358"/>
      <c r="K38" s="358"/>
    </row>
    <row r="39" spans="1:11" ht="21.95" customHeight="1">
      <c r="A39" s="1073"/>
      <c r="B39" s="353" t="s">
        <v>653</v>
      </c>
      <c r="C39" s="361">
        <v>2651</v>
      </c>
      <c r="D39" s="361">
        <v>6441</v>
      </c>
      <c r="E39" s="362">
        <v>535356</v>
      </c>
      <c r="H39" s="357"/>
      <c r="I39" s="358"/>
      <c r="J39" s="358"/>
      <c r="K39" s="358"/>
    </row>
    <row r="40" spans="1:11" ht="21.95" customHeight="1" thickBot="1">
      <c r="A40" s="1074"/>
      <c r="B40" s="354" t="s">
        <v>654</v>
      </c>
      <c r="C40" s="363">
        <f>SUM(C38:C39)</f>
        <v>3517</v>
      </c>
      <c r="D40" s="363">
        <f t="shared" ref="D40" si="13">SUM(D38:D39)</f>
        <v>11532</v>
      </c>
      <c r="E40" s="364">
        <f t="shared" ref="E40" si="14">SUM(E38:E39)</f>
        <v>619309</v>
      </c>
      <c r="H40" s="357"/>
      <c r="I40" s="358"/>
      <c r="J40" s="358"/>
      <c r="K40" s="358"/>
    </row>
    <row r="41" spans="1:11" ht="21.95" customHeight="1">
      <c r="A41" s="1072">
        <v>2019</v>
      </c>
      <c r="B41" s="352" t="s">
        <v>652</v>
      </c>
      <c r="C41" s="359">
        <v>1173</v>
      </c>
      <c r="D41" s="359">
        <v>12964</v>
      </c>
      <c r="E41" s="360">
        <v>337077</v>
      </c>
      <c r="H41" s="357"/>
      <c r="I41" s="358"/>
      <c r="J41" s="358"/>
      <c r="K41" s="358"/>
    </row>
    <row r="42" spans="1:11" ht="21.95" customHeight="1">
      <c r="A42" s="1073"/>
      <c r="B42" s="353" t="s">
        <v>653</v>
      </c>
      <c r="C42" s="361">
        <v>1133</v>
      </c>
      <c r="D42" s="361">
        <v>5284</v>
      </c>
      <c r="E42" s="362">
        <v>403326</v>
      </c>
      <c r="H42" s="357"/>
      <c r="I42" s="561"/>
      <c r="J42" s="358"/>
      <c r="K42" s="358"/>
    </row>
    <row r="43" spans="1:11" ht="21.95" customHeight="1" thickBot="1">
      <c r="A43" s="1074"/>
      <c r="B43" s="354" t="s">
        <v>654</v>
      </c>
      <c r="C43" s="363">
        <f>SUM(C41:C42)</f>
        <v>2306</v>
      </c>
      <c r="D43" s="363">
        <f t="shared" ref="D43" si="15">SUM(D41:D42)</f>
        <v>18248</v>
      </c>
      <c r="E43" s="364">
        <f t="shared" ref="E43" si="16">SUM(E41:E42)</f>
        <v>740403</v>
      </c>
      <c r="H43" s="357"/>
      <c r="I43" s="358"/>
      <c r="J43" s="358"/>
      <c r="K43" s="358"/>
    </row>
    <row r="44" spans="1:11" ht="21.95" customHeight="1">
      <c r="A44" s="1072">
        <v>2020</v>
      </c>
      <c r="B44" s="352" t="s">
        <v>652</v>
      </c>
      <c r="C44" s="359">
        <v>961</v>
      </c>
      <c r="D44" s="359">
        <v>7641</v>
      </c>
      <c r="E44" s="360">
        <v>178381</v>
      </c>
      <c r="H44" s="357"/>
      <c r="I44" s="358"/>
      <c r="J44" s="358"/>
      <c r="K44" s="358"/>
    </row>
    <row r="45" spans="1:11" ht="21.95" customHeight="1">
      <c r="A45" s="1073"/>
      <c r="B45" s="353" t="s">
        <v>653</v>
      </c>
      <c r="C45" s="361">
        <v>862</v>
      </c>
      <c r="D45" s="361">
        <v>7374</v>
      </c>
      <c r="E45" s="362">
        <v>488686</v>
      </c>
      <c r="H45" s="357"/>
      <c r="I45" s="358"/>
      <c r="J45" s="358"/>
      <c r="K45" s="358"/>
    </row>
    <row r="46" spans="1:11" ht="21.95" customHeight="1" thickBot="1">
      <c r="A46" s="1074"/>
      <c r="B46" s="354" t="s">
        <v>654</v>
      </c>
      <c r="C46" s="363">
        <f>SUM(C44:C45)</f>
        <v>1823</v>
      </c>
      <c r="D46" s="363">
        <f t="shared" ref="D46" si="17">SUM(D44:D45)</f>
        <v>15015</v>
      </c>
      <c r="E46" s="364">
        <f t="shared" ref="E46" si="18">SUM(E44:E45)</f>
        <v>667067</v>
      </c>
      <c r="H46" s="357"/>
      <c r="I46" s="358"/>
      <c r="J46" s="358"/>
      <c r="K46" s="358"/>
    </row>
    <row r="47" spans="1:11" ht="21.95" customHeight="1">
      <c r="A47" s="1072">
        <v>2021</v>
      </c>
      <c r="B47" s="352" t="s">
        <v>652</v>
      </c>
      <c r="C47" s="359">
        <v>1947</v>
      </c>
      <c r="D47" s="359">
        <v>19575</v>
      </c>
      <c r="E47" s="360">
        <v>629233</v>
      </c>
      <c r="H47" s="357"/>
      <c r="I47" s="358"/>
      <c r="J47" s="358"/>
      <c r="K47" s="358"/>
    </row>
    <row r="48" spans="1:11" ht="21.95" customHeight="1">
      <c r="A48" s="1073"/>
      <c r="B48" s="353" t="s">
        <v>653</v>
      </c>
      <c r="C48" s="361">
        <v>1475</v>
      </c>
      <c r="D48" s="361">
        <v>6405</v>
      </c>
      <c r="E48" s="362">
        <v>407472</v>
      </c>
      <c r="H48" s="357"/>
      <c r="I48" s="358"/>
      <c r="J48" s="358"/>
      <c r="K48" s="358"/>
    </row>
    <row r="49" spans="1:11" ht="21.75" customHeight="1" thickBot="1">
      <c r="A49" s="1074"/>
      <c r="B49" s="354" t="s">
        <v>654</v>
      </c>
      <c r="C49" s="363">
        <f>SUM(C47:C48)</f>
        <v>3422</v>
      </c>
      <c r="D49" s="363">
        <f t="shared" ref="D49:E49" si="19">SUM(D47:D48)</f>
        <v>25980</v>
      </c>
      <c r="E49" s="364">
        <f t="shared" si="19"/>
        <v>1036705</v>
      </c>
      <c r="H49" s="357"/>
      <c r="I49" s="358"/>
      <c r="J49" s="358"/>
      <c r="K49" s="358"/>
    </row>
    <row r="50" spans="1:11" ht="21.95" customHeight="1">
      <c r="A50" s="1072">
        <v>2022</v>
      </c>
      <c r="B50" s="352" t="s">
        <v>652</v>
      </c>
      <c r="C50" s="359">
        <v>1396</v>
      </c>
      <c r="D50" s="359">
        <v>10306</v>
      </c>
      <c r="E50" s="360">
        <v>325663</v>
      </c>
    </row>
    <row r="51" spans="1:11" ht="21.95" customHeight="1">
      <c r="A51" s="1073"/>
      <c r="B51" s="353" t="s">
        <v>653</v>
      </c>
      <c r="C51" s="361">
        <v>1121</v>
      </c>
      <c r="D51" s="361">
        <v>4825</v>
      </c>
      <c r="E51" s="362">
        <v>570355</v>
      </c>
    </row>
    <row r="52" spans="1:11" ht="21.95" customHeight="1" thickBot="1">
      <c r="A52" s="1074"/>
      <c r="B52" s="354" t="s">
        <v>654</v>
      </c>
      <c r="C52" s="363">
        <f>SUM(C50:C51)</f>
        <v>2517</v>
      </c>
      <c r="D52" s="363">
        <f t="shared" ref="D52:E52" si="20">SUM(D50:D51)</f>
        <v>15131</v>
      </c>
      <c r="E52" s="364">
        <f t="shared" si="20"/>
        <v>896018</v>
      </c>
    </row>
    <row r="53" spans="1:11" ht="21.95" customHeight="1">
      <c r="A53" s="1072">
        <v>2023</v>
      </c>
      <c r="B53" s="352" t="s">
        <v>901</v>
      </c>
      <c r="C53" s="359">
        <v>1817</v>
      </c>
      <c r="D53" s="359">
        <v>23305</v>
      </c>
      <c r="E53" s="360">
        <v>885352</v>
      </c>
    </row>
    <row r="54" spans="1:11" ht="21.95" customHeight="1">
      <c r="A54" s="1073"/>
      <c r="B54" s="353" t="s">
        <v>902</v>
      </c>
      <c r="C54" s="361">
        <v>1180</v>
      </c>
      <c r="D54" s="361">
        <v>10952</v>
      </c>
      <c r="E54" s="362">
        <v>398575</v>
      </c>
    </row>
    <row r="55" spans="1:11" ht="21.95" customHeight="1" thickBot="1">
      <c r="A55" s="1074"/>
      <c r="B55" s="354" t="s">
        <v>903</v>
      </c>
      <c r="C55" s="363">
        <f>SUM(C53:C54)</f>
        <v>2997</v>
      </c>
      <c r="D55" s="363">
        <f t="shared" ref="D55:E55" si="21">SUM(D53:D54)</f>
        <v>34257</v>
      </c>
      <c r="E55" s="364">
        <f t="shared" si="21"/>
        <v>1283927</v>
      </c>
    </row>
    <row r="56" spans="1:11" ht="21.95" customHeight="1">
      <c r="A56" s="1072">
        <v>2024</v>
      </c>
      <c r="B56" s="352" t="s">
        <v>901</v>
      </c>
      <c r="C56" s="359">
        <v>1570</v>
      </c>
      <c r="D56" s="359">
        <v>7324</v>
      </c>
      <c r="E56" s="360">
        <v>317919</v>
      </c>
    </row>
    <row r="57" spans="1:11" ht="21.95" customHeight="1">
      <c r="A57" s="1073"/>
      <c r="B57" s="353" t="s">
        <v>902</v>
      </c>
      <c r="C57" s="361">
        <v>1127</v>
      </c>
      <c r="D57" s="361">
        <v>6069</v>
      </c>
      <c r="E57" s="362">
        <v>623052</v>
      </c>
    </row>
    <row r="58" spans="1:11" ht="21.95" customHeight="1" thickBot="1">
      <c r="A58" s="1074"/>
      <c r="B58" s="354" t="s">
        <v>903</v>
      </c>
      <c r="C58" s="363">
        <f>SUM(C56:C57)</f>
        <v>2697</v>
      </c>
      <c r="D58" s="363">
        <f t="shared" ref="D58:E58" si="22">SUM(D56:D57)</f>
        <v>13393</v>
      </c>
      <c r="E58" s="364">
        <f t="shared" si="22"/>
        <v>940971</v>
      </c>
    </row>
    <row r="59" spans="1:11" ht="44.25" customHeight="1">
      <c r="A59" s="1062" t="s">
        <v>1173</v>
      </c>
      <c r="B59" s="1062"/>
      <c r="C59" s="1062"/>
      <c r="D59" s="1062"/>
      <c r="E59" s="1062"/>
    </row>
  </sheetData>
  <mergeCells count="21">
    <mergeCell ref="A35:A37"/>
    <mergeCell ref="A44:A46"/>
    <mergeCell ref="A38:A40"/>
    <mergeCell ref="A41:A43"/>
    <mergeCell ref="A59:E59"/>
    <mergeCell ref="A47:A49"/>
    <mergeCell ref="A50:A52"/>
    <mergeCell ref="A53:A55"/>
    <mergeCell ref="A56:A58"/>
    <mergeCell ref="A1:B1"/>
    <mergeCell ref="A17:A19"/>
    <mergeCell ref="A3:E3"/>
    <mergeCell ref="A8:A10"/>
    <mergeCell ref="A11:A13"/>
    <mergeCell ref="A14:A16"/>
    <mergeCell ref="A4:E4"/>
    <mergeCell ref="A23:A25"/>
    <mergeCell ref="A29:A31"/>
    <mergeCell ref="A20:A22"/>
    <mergeCell ref="A26:A28"/>
    <mergeCell ref="A32:A34"/>
  </mergeCells>
  <phoneticPr fontId="39" type="noConversion"/>
  <printOptions horizontalCentered="1"/>
  <pageMargins left="0.7" right="0.7" top="0.75" bottom="0.75" header="0.3" footer="0.3"/>
  <pageSetup paperSize="9" scale="7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view="pageBreakPreview" topLeftCell="A33" zoomScale="80" zoomScaleNormal="100" zoomScaleSheetLayoutView="80" workbookViewId="0">
      <selection activeCell="C46" sqref="C46"/>
    </sheetView>
  </sheetViews>
  <sheetFormatPr defaultColWidth="9.140625" defaultRowHeight="12.75"/>
  <cols>
    <col min="1" max="1" width="8" style="13" customWidth="1"/>
    <col min="2" max="2" width="20.140625" style="13" customWidth="1"/>
    <col min="3" max="11" width="10" style="18" customWidth="1"/>
    <col min="12" max="12" width="10" style="13" customWidth="1"/>
    <col min="13" max="16384" width="9.140625" style="13"/>
  </cols>
  <sheetData>
    <row r="1" spans="1:12" s="32" customFormat="1" ht="30" customHeight="1">
      <c r="A1" s="1059" t="s">
        <v>309</v>
      </c>
      <c r="B1" s="1059"/>
      <c r="C1" s="436"/>
      <c r="D1" s="436"/>
      <c r="E1" s="577"/>
      <c r="F1" s="577"/>
      <c r="G1" s="577"/>
      <c r="H1" s="577"/>
      <c r="I1" s="577"/>
      <c r="J1" s="499" t="s">
        <v>58</v>
      </c>
      <c r="K1" s="577"/>
      <c r="L1" s="578"/>
    </row>
    <row r="2" spans="1:12" ht="20.100000000000001" customHeight="1">
      <c r="A2" s="1089" t="s">
        <v>329</v>
      </c>
      <c r="B2" s="1089"/>
      <c r="C2" s="1089"/>
      <c r="D2" s="1089"/>
      <c r="E2" s="1089"/>
      <c r="F2" s="1089"/>
      <c r="G2" s="1089"/>
      <c r="H2" s="1089"/>
      <c r="I2" s="1089"/>
      <c r="J2" s="1089"/>
      <c r="K2" s="1089"/>
      <c r="L2" s="1089"/>
    </row>
    <row r="3" spans="1:12" ht="24" customHeight="1" thickBot="1">
      <c r="A3" s="1090" t="s">
        <v>13</v>
      </c>
      <c r="B3" s="1090"/>
      <c r="C3" s="1090"/>
      <c r="D3" s="1090"/>
      <c r="E3" s="1090"/>
      <c r="F3" s="1090"/>
      <c r="G3" s="1090"/>
      <c r="H3" s="1090"/>
      <c r="I3" s="1090"/>
      <c r="J3" s="1090"/>
      <c r="K3" s="1090"/>
      <c r="L3" s="1090"/>
    </row>
    <row r="4" spans="1:12" ht="34.5" customHeight="1">
      <c r="A4" s="1087" t="s">
        <v>655</v>
      </c>
      <c r="B4" s="1087" t="s">
        <v>656</v>
      </c>
      <c r="C4" s="1084" t="s">
        <v>657</v>
      </c>
      <c r="D4" s="1085"/>
      <c r="E4" s="1085"/>
      <c r="F4" s="1085"/>
      <c r="G4" s="1085"/>
      <c r="H4" s="1085"/>
      <c r="I4" s="1085"/>
      <c r="J4" s="1085"/>
      <c r="K4" s="1085"/>
      <c r="L4" s="1086"/>
    </row>
    <row r="5" spans="1:12" ht="59.25" customHeight="1" thickBot="1">
      <c r="A5" s="1088"/>
      <c r="B5" s="1088"/>
      <c r="C5" s="428" t="s">
        <v>658</v>
      </c>
      <c r="D5" s="429" t="s">
        <v>659</v>
      </c>
      <c r="E5" s="430" t="s">
        <v>660</v>
      </c>
      <c r="F5" s="430" t="s">
        <v>661</v>
      </c>
      <c r="G5" s="431" t="s">
        <v>662</v>
      </c>
      <c r="H5" s="431" t="s">
        <v>663</v>
      </c>
      <c r="I5" s="431" t="s">
        <v>664</v>
      </c>
      <c r="J5" s="431" t="s">
        <v>665</v>
      </c>
      <c r="K5" s="431" t="s">
        <v>666</v>
      </c>
      <c r="L5" s="432" t="s">
        <v>676</v>
      </c>
    </row>
    <row r="6" spans="1:12" ht="30" hidden="1" customHeight="1">
      <c r="A6" s="1078">
        <v>2011</v>
      </c>
      <c r="B6" s="15" t="s">
        <v>7</v>
      </c>
      <c r="C6" s="370">
        <v>494</v>
      </c>
      <c r="D6" s="371">
        <v>372</v>
      </c>
      <c r="E6" s="371">
        <v>173</v>
      </c>
      <c r="F6" s="371">
        <v>109</v>
      </c>
      <c r="G6" s="372">
        <v>102</v>
      </c>
      <c r="H6" s="372">
        <v>48</v>
      </c>
      <c r="I6" s="372">
        <v>8</v>
      </c>
      <c r="J6" s="372">
        <v>7</v>
      </c>
      <c r="K6" s="372">
        <v>21</v>
      </c>
      <c r="L6" s="380">
        <v>1334</v>
      </c>
    </row>
    <row r="7" spans="1:12" ht="30" hidden="1" customHeight="1">
      <c r="A7" s="1079"/>
      <c r="B7" s="16" t="s">
        <v>5</v>
      </c>
      <c r="C7" s="373">
        <v>189</v>
      </c>
      <c r="D7" s="143">
        <v>91</v>
      </c>
      <c r="E7" s="143">
        <v>77</v>
      </c>
      <c r="F7" s="143">
        <v>82</v>
      </c>
      <c r="G7" s="374">
        <v>135</v>
      </c>
      <c r="H7" s="374">
        <v>115</v>
      </c>
      <c r="I7" s="374">
        <v>46</v>
      </c>
      <c r="J7" s="374">
        <v>18</v>
      </c>
      <c r="K7" s="374">
        <v>53</v>
      </c>
      <c r="L7" s="270">
        <v>806</v>
      </c>
    </row>
    <row r="8" spans="1:12" ht="30" hidden="1" customHeight="1" thickBot="1">
      <c r="A8" s="1080"/>
      <c r="B8" s="17" t="s">
        <v>8</v>
      </c>
      <c r="C8" s="375">
        <f>SUM(C6:C7)</f>
        <v>683</v>
      </c>
      <c r="D8" s="376">
        <f t="shared" ref="D8:L8" si="0">SUM(D6:D7)</f>
        <v>463</v>
      </c>
      <c r="E8" s="376">
        <f t="shared" si="0"/>
        <v>250</v>
      </c>
      <c r="F8" s="376">
        <f t="shared" si="0"/>
        <v>191</v>
      </c>
      <c r="G8" s="376">
        <f t="shared" si="0"/>
        <v>237</v>
      </c>
      <c r="H8" s="376">
        <f t="shared" si="0"/>
        <v>163</v>
      </c>
      <c r="I8" s="376">
        <f t="shared" si="0"/>
        <v>54</v>
      </c>
      <c r="J8" s="376">
        <f t="shared" si="0"/>
        <v>25</v>
      </c>
      <c r="K8" s="376">
        <f t="shared" si="0"/>
        <v>74</v>
      </c>
      <c r="L8" s="270">
        <f t="shared" si="0"/>
        <v>2140</v>
      </c>
    </row>
    <row r="9" spans="1:12" ht="30" hidden="1" customHeight="1">
      <c r="A9" s="1078">
        <v>2012</v>
      </c>
      <c r="B9" s="15" t="s">
        <v>7</v>
      </c>
      <c r="C9" s="370">
        <v>373</v>
      </c>
      <c r="D9" s="371">
        <v>297</v>
      </c>
      <c r="E9" s="371">
        <v>151</v>
      </c>
      <c r="F9" s="371">
        <v>99</v>
      </c>
      <c r="G9" s="372">
        <v>136</v>
      </c>
      <c r="H9" s="372">
        <v>89</v>
      </c>
      <c r="I9" s="372">
        <v>13</v>
      </c>
      <c r="J9" s="372">
        <v>11</v>
      </c>
      <c r="K9" s="372">
        <v>8</v>
      </c>
      <c r="L9" s="380">
        <v>1177</v>
      </c>
    </row>
    <row r="10" spans="1:12" ht="30" hidden="1" customHeight="1">
      <c r="A10" s="1079"/>
      <c r="B10" s="16" t="s">
        <v>5</v>
      </c>
      <c r="C10" s="373">
        <v>38</v>
      </c>
      <c r="D10" s="143">
        <v>37</v>
      </c>
      <c r="E10" s="143">
        <v>34</v>
      </c>
      <c r="F10" s="143">
        <v>30</v>
      </c>
      <c r="G10" s="374">
        <v>73</v>
      </c>
      <c r="H10" s="374">
        <v>56</v>
      </c>
      <c r="I10" s="374">
        <v>25</v>
      </c>
      <c r="J10" s="374">
        <v>10</v>
      </c>
      <c r="K10" s="374">
        <v>23</v>
      </c>
      <c r="L10" s="381">
        <v>326</v>
      </c>
    </row>
    <row r="11" spans="1:12" ht="30" hidden="1" customHeight="1" thickBot="1">
      <c r="A11" s="1080"/>
      <c r="B11" s="17" t="s">
        <v>8</v>
      </c>
      <c r="C11" s="375">
        <f>SUM(C9:C10)</f>
        <v>411</v>
      </c>
      <c r="D11" s="376">
        <f t="shared" ref="D11" si="1">SUM(D9:D10)</f>
        <v>334</v>
      </c>
      <c r="E11" s="376">
        <f t="shared" ref="E11" si="2">SUM(E9:E10)</f>
        <v>185</v>
      </c>
      <c r="F11" s="376">
        <f t="shared" ref="F11" si="3">SUM(F9:F10)</f>
        <v>129</v>
      </c>
      <c r="G11" s="376">
        <f t="shared" ref="G11" si="4">SUM(G9:G10)</f>
        <v>209</v>
      </c>
      <c r="H11" s="376">
        <f t="shared" ref="H11" si="5">SUM(H9:H10)</f>
        <v>145</v>
      </c>
      <c r="I11" s="376">
        <f t="shared" ref="I11" si="6">SUM(I9:I10)</f>
        <v>38</v>
      </c>
      <c r="J11" s="376">
        <f t="shared" ref="J11" si="7">SUM(J9:J10)</f>
        <v>21</v>
      </c>
      <c r="K11" s="376">
        <f t="shared" ref="K11" si="8">SUM(K9:K10)</f>
        <v>31</v>
      </c>
      <c r="L11" s="270">
        <f t="shared" ref="L11" si="9">SUM(L9:L10)</f>
        <v>1503</v>
      </c>
    </row>
    <row r="12" spans="1:12" ht="24.75" customHeight="1">
      <c r="A12" s="1078">
        <v>2013</v>
      </c>
      <c r="B12" s="15" t="s">
        <v>7</v>
      </c>
      <c r="C12" s="370">
        <v>897</v>
      </c>
      <c r="D12" s="371">
        <v>455</v>
      </c>
      <c r="E12" s="371">
        <v>166</v>
      </c>
      <c r="F12" s="371">
        <v>104</v>
      </c>
      <c r="G12" s="372">
        <v>106</v>
      </c>
      <c r="H12" s="372">
        <v>50</v>
      </c>
      <c r="I12" s="372">
        <v>12</v>
      </c>
      <c r="J12" s="372">
        <v>9</v>
      </c>
      <c r="K12" s="372">
        <v>28</v>
      </c>
      <c r="L12" s="380">
        <v>1827</v>
      </c>
    </row>
    <row r="13" spans="1:12" ht="18.75" customHeight="1">
      <c r="A13" s="1079"/>
      <c r="B13" s="16" t="s">
        <v>5</v>
      </c>
      <c r="C13" s="373">
        <v>205</v>
      </c>
      <c r="D13" s="143">
        <v>91</v>
      </c>
      <c r="E13" s="143">
        <v>62</v>
      </c>
      <c r="F13" s="143">
        <v>82</v>
      </c>
      <c r="G13" s="374">
        <v>154</v>
      </c>
      <c r="H13" s="374">
        <v>106</v>
      </c>
      <c r="I13" s="374">
        <v>39</v>
      </c>
      <c r="J13" s="374">
        <v>23</v>
      </c>
      <c r="K13" s="374">
        <v>57</v>
      </c>
      <c r="L13" s="381">
        <v>819</v>
      </c>
    </row>
    <row r="14" spans="1:12" ht="28.5" customHeight="1" thickBot="1">
      <c r="A14" s="1080"/>
      <c r="B14" s="17" t="s">
        <v>8</v>
      </c>
      <c r="C14" s="375">
        <f>SUM(C12:C13)</f>
        <v>1102</v>
      </c>
      <c r="D14" s="376">
        <f t="shared" ref="D14" si="10">SUM(D12:D13)</f>
        <v>546</v>
      </c>
      <c r="E14" s="376">
        <f t="shared" ref="E14" si="11">SUM(E12:E13)</f>
        <v>228</v>
      </c>
      <c r="F14" s="376">
        <f t="shared" ref="F14" si="12">SUM(F12:F13)</f>
        <v>186</v>
      </c>
      <c r="G14" s="376">
        <f t="shared" ref="G14" si="13">SUM(G12:G13)</f>
        <v>260</v>
      </c>
      <c r="H14" s="376">
        <f t="shared" ref="H14" si="14">SUM(H12:H13)</f>
        <v>156</v>
      </c>
      <c r="I14" s="376">
        <f t="shared" ref="I14" si="15">SUM(I12:I13)</f>
        <v>51</v>
      </c>
      <c r="J14" s="376">
        <f t="shared" ref="J14" si="16">SUM(J12:J13)</f>
        <v>32</v>
      </c>
      <c r="K14" s="377">
        <f t="shared" ref="K14" si="17">SUM(K12:K13)</f>
        <v>85</v>
      </c>
      <c r="L14" s="270">
        <f t="shared" ref="L14" si="18">SUM(L12:L13)</f>
        <v>2646</v>
      </c>
    </row>
    <row r="15" spans="1:12" ht="30" customHeight="1">
      <c r="A15" s="1078">
        <v>2014</v>
      </c>
      <c r="B15" s="15" t="s">
        <v>7</v>
      </c>
      <c r="C15" s="370">
        <v>458</v>
      </c>
      <c r="D15" s="371">
        <v>314</v>
      </c>
      <c r="E15" s="371">
        <v>138</v>
      </c>
      <c r="F15" s="371">
        <v>96</v>
      </c>
      <c r="G15" s="372">
        <v>110</v>
      </c>
      <c r="H15" s="372">
        <v>33</v>
      </c>
      <c r="I15" s="372">
        <v>10</v>
      </c>
      <c r="J15" s="372">
        <v>4</v>
      </c>
      <c r="K15" s="372">
        <v>12</v>
      </c>
      <c r="L15" s="380">
        <v>1175</v>
      </c>
    </row>
    <row r="16" spans="1:12" ht="30" customHeight="1">
      <c r="A16" s="1079"/>
      <c r="B16" s="16" t="s">
        <v>5</v>
      </c>
      <c r="C16" s="373">
        <v>45</v>
      </c>
      <c r="D16" s="143">
        <v>53</v>
      </c>
      <c r="E16" s="143">
        <v>51</v>
      </c>
      <c r="F16" s="143">
        <v>62</v>
      </c>
      <c r="G16" s="374">
        <v>118</v>
      </c>
      <c r="H16" s="374">
        <v>76</v>
      </c>
      <c r="I16" s="374">
        <v>41</v>
      </c>
      <c r="J16" s="374">
        <v>18</v>
      </c>
      <c r="K16" s="374">
        <v>42</v>
      </c>
      <c r="L16" s="381">
        <v>506</v>
      </c>
    </row>
    <row r="17" spans="1:12" ht="30" customHeight="1" thickBot="1">
      <c r="A17" s="1080"/>
      <c r="B17" s="17" t="s">
        <v>8</v>
      </c>
      <c r="C17" s="378">
        <f>SUM(C15:C16)</f>
        <v>503</v>
      </c>
      <c r="D17" s="376">
        <f t="shared" ref="D17" si="19">SUM(D15:D16)</f>
        <v>367</v>
      </c>
      <c r="E17" s="379">
        <f t="shared" ref="E17" si="20">SUM(E15:E16)</f>
        <v>189</v>
      </c>
      <c r="F17" s="376">
        <f t="shared" ref="F17" si="21">SUM(F15:F16)</f>
        <v>158</v>
      </c>
      <c r="G17" s="379">
        <f t="shared" ref="G17" si="22">SUM(G15:G16)</f>
        <v>228</v>
      </c>
      <c r="H17" s="376">
        <f t="shared" ref="H17" si="23">SUM(H15:H16)</f>
        <v>109</v>
      </c>
      <c r="I17" s="379">
        <f t="shared" ref="I17" si="24">SUM(I15:I16)</f>
        <v>51</v>
      </c>
      <c r="J17" s="376">
        <f t="shared" ref="J17" si="25">SUM(J15:J16)</f>
        <v>22</v>
      </c>
      <c r="K17" s="379">
        <f t="shared" ref="K17" si="26">SUM(K15:K16)</f>
        <v>54</v>
      </c>
      <c r="L17" s="270">
        <f t="shared" ref="L17" si="27">SUM(L15:L16)</f>
        <v>1681</v>
      </c>
    </row>
    <row r="18" spans="1:12" ht="30" customHeight="1">
      <c r="A18" s="1078">
        <v>2015</v>
      </c>
      <c r="B18" s="15" t="s">
        <v>7</v>
      </c>
      <c r="C18" s="370">
        <v>254</v>
      </c>
      <c r="D18" s="371">
        <v>219</v>
      </c>
      <c r="E18" s="371">
        <v>124</v>
      </c>
      <c r="F18" s="371">
        <v>97</v>
      </c>
      <c r="G18" s="372">
        <v>109</v>
      </c>
      <c r="H18" s="372">
        <v>30</v>
      </c>
      <c r="I18" s="372">
        <v>20</v>
      </c>
      <c r="J18" s="372">
        <v>6</v>
      </c>
      <c r="K18" s="372">
        <v>32</v>
      </c>
      <c r="L18" s="380">
        <v>891</v>
      </c>
    </row>
    <row r="19" spans="1:12" ht="30" customHeight="1">
      <c r="A19" s="1079"/>
      <c r="B19" s="16" t="s">
        <v>5</v>
      </c>
      <c r="C19" s="373">
        <v>174</v>
      </c>
      <c r="D19" s="143">
        <v>86</v>
      </c>
      <c r="E19" s="143">
        <v>76</v>
      </c>
      <c r="F19" s="143">
        <v>84</v>
      </c>
      <c r="G19" s="374">
        <v>120</v>
      </c>
      <c r="H19" s="374">
        <v>95</v>
      </c>
      <c r="I19" s="374">
        <v>43</v>
      </c>
      <c r="J19" s="374">
        <v>21</v>
      </c>
      <c r="K19" s="374">
        <v>47</v>
      </c>
      <c r="L19" s="381">
        <v>746</v>
      </c>
    </row>
    <row r="20" spans="1:12" ht="30" customHeight="1" thickBot="1">
      <c r="A20" s="1080"/>
      <c r="B20" s="17" t="s">
        <v>8</v>
      </c>
      <c r="C20" s="375">
        <f>SUM(C18:C19)</f>
        <v>428</v>
      </c>
      <c r="D20" s="376">
        <f t="shared" ref="D20" si="28">SUM(D18:D19)</f>
        <v>305</v>
      </c>
      <c r="E20" s="376">
        <f t="shared" ref="E20" si="29">SUM(E18:E19)</f>
        <v>200</v>
      </c>
      <c r="F20" s="376">
        <f t="shared" ref="F20" si="30">SUM(F18:F19)</f>
        <v>181</v>
      </c>
      <c r="G20" s="376">
        <f t="shared" ref="G20" si="31">SUM(G18:G19)</f>
        <v>229</v>
      </c>
      <c r="H20" s="376">
        <f t="shared" ref="H20" si="32">SUM(H18:H19)</f>
        <v>125</v>
      </c>
      <c r="I20" s="376">
        <f t="shared" ref="I20" si="33">SUM(I18:I19)</f>
        <v>63</v>
      </c>
      <c r="J20" s="376">
        <f t="shared" ref="J20" si="34">SUM(J18:J19)</f>
        <v>27</v>
      </c>
      <c r="K20" s="376">
        <f t="shared" ref="K20" si="35">SUM(K18:K19)</f>
        <v>79</v>
      </c>
      <c r="L20" s="270">
        <f t="shared" ref="L20" si="36">SUM(L18:L19)</f>
        <v>1637</v>
      </c>
    </row>
    <row r="21" spans="1:12" ht="30" customHeight="1">
      <c r="A21" s="1078">
        <v>2016</v>
      </c>
      <c r="B21" s="15" t="s">
        <v>7</v>
      </c>
      <c r="C21" s="370">
        <v>239</v>
      </c>
      <c r="D21" s="371">
        <v>192</v>
      </c>
      <c r="E21" s="371">
        <v>114</v>
      </c>
      <c r="F21" s="371">
        <v>103</v>
      </c>
      <c r="G21" s="372">
        <v>94</v>
      </c>
      <c r="H21" s="372">
        <v>29</v>
      </c>
      <c r="I21" s="372">
        <v>9</v>
      </c>
      <c r="J21" s="372">
        <v>5</v>
      </c>
      <c r="K21" s="372">
        <v>12</v>
      </c>
      <c r="L21" s="380">
        <v>797</v>
      </c>
    </row>
    <row r="22" spans="1:12" ht="30" customHeight="1">
      <c r="A22" s="1079"/>
      <c r="B22" s="16" t="s">
        <v>5</v>
      </c>
      <c r="C22" s="373">
        <v>316</v>
      </c>
      <c r="D22" s="143">
        <v>366</v>
      </c>
      <c r="E22" s="143">
        <v>297</v>
      </c>
      <c r="F22" s="143">
        <v>275</v>
      </c>
      <c r="G22" s="374">
        <v>318</v>
      </c>
      <c r="H22" s="374">
        <v>205</v>
      </c>
      <c r="I22" s="374">
        <v>61</v>
      </c>
      <c r="J22" s="374">
        <v>30</v>
      </c>
      <c r="K22" s="374">
        <v>64</v>
      </c>
      <c r="L22" s="381">
        <v>1932</v>
      </c>
    </row>
    <row r="23" spans="1:12" ht="30" customHeight="1" thickBot="1">
      <c r="A23" s="1080"/>
      <c r="B23" s="17" t="s">
        <v>8</v>
      </c>
      <c r="C23" s="375">
        <f>SUM(C21:C22)</f>
        <v>555</v>
      </c>
      <c r="D23" s="376">
        <f t="shared" ref="D23" si="37">SUM(D21:D22)</f>
        <v>558</v>
      </c>
      <c r="E23" s="376">
        <f t="shared" ref="E23" si="38">SUM(E21:E22)</f>
        <v>411</v>
      </c>
      <c r="F23" s="376">
        <f t="shared" ref="F23" si="39">SUM(F21:F22)</f>
        <v>378</v>
      </c>
      <c r="G23" s="376">
        <f t="shared" ref="G23" si="40">SUM(G21:G22)</f>
        <v>412</v>
      </c>
      <c r="H23" s="376">
        <f t="shared" ref="H23" si="41">SUM(H21:H22)</f>
        <v>234</v>
      </c>
      <c r="I23" s="376">
        <f t="shared" ref="I23" si="42">SUM(I21:I22)</f>
        <v>70</v>
      </c>
      <c r="J23" s="376">
        <f t="shared" ref="J23" si="43">SUM(J21:J22)</f>
        <v>35</v>
      </c>
      <c r="K23" s="376">
        <f t="shared" ref="K23" si="44">SUM(K21:K22)</f>
        <v>76</v>
      </c>
      <c r="L23" s="270">
        <f t="shared" ref="L23" si="45">SUM(L21:L22)</f>
        <v>2729</v>
      </c>
    </row>
    <row r="24" spans="1:12" ht="30" customHeight="1">
      <c r="A24" s="1078">
        <v>2017</v>
      </c>
      <c r="B24" s="15" t="s">
        <v>7</v>
      </c>
      <c r="C24" s="370">
        <v>252</v>
      </c>
      <c r="D24" s="371">
        <v>205</v>
      </c>
      <c r="E24" s="371">
        <v>124</v>
      </c>
      <c r="F24" s="371">
        <v>87</v>
      </c>
      <c r="G24" s="372">
        <v>91</v>
      </c>
      <c r="H24" s="372">
        <v>36</v>
      </c>
      <c r="I24" s="372">
        <v>13</v>
      </c>
      <c r="J24" s="372">
        <v>8</v>
      </c>
      <c r="K24" s="372">
        <v>33</v>
      </c>
      <c r="L24" s="380">
        <v>849</v>
      </c>
    </row>
    <row r="25" spans="1:12" ht="30" customHeight="1">
      <c r="A25" s="1079"/>
      <c r="B25" s="16" t="s">
        <v>5</v>
      </c>
      <c r="C25" s="373">
        <v>1025</v>
      </c>
      <c r="D25" s="143">
        <v>697</v>
      </c>
      <c r="E25" s="143">
        <v>590</v>
      </c>
      <c r="F25" s="143">
        <v>466</v>
      </c>
      <c r="G25" s="374">
        <v>417</v>
      </c>
      <c r="H25" s="374">
        <v>237</v>
      </c>
      <c r="I25" s="374">
        <v>80</v>
      </c>
      <c r="J25" s="374">
        <v>35</v>
      </c>
      <c r="K25" s="374">
        <v>73</v>
      </c>
      <c r="L25" s="381">
        <v>3620</v>
      </c>
    </row>
    <row r="26" spans="1:12" ht="30" customHeight="1" thickBot="1">
      <c r="A26" s="1080"/>
      <c r="B26" s="17" t="s">
        <v>8</v>
      </c>
      <c r="C26" s="375">
        <f>SUM(C24:C25)</f>
        <v>1277</v>
      </c>
      <c r="D26" s="376">
        <f t="shared" ref="D26" si="46">SUM(D24:D25)</f>
        <v>902</v>
      </c>
      <c r="E26" s="376">
        <f t="shared" ref="E26" si="47">SUM(E24:E25)</f>
        <v>714</v>
      </c>
      <c r="F26" s="376">
        <f t="shared" ref="F26" si="48">SUM(F24:F25)</f>
        <v>553</v>
      </c>
      <c r="G26" s="376">
        <f t="shared" ref="G26" si="49">SUM(G24:G25)</f>
        <v>508</v>
      </c>
      <c r="H26" s="376">
        <f t="shared" ref="H26" si="50">SUM(H24:H25)</f>
        <v>273</v>
      </c>
      <c r="I26" s="376">
        <f t="shared" ref="I26" si="51">SUM(I24:I25)</f>
        <v>93</v>
      </c>
      <c r="J26" s="376">
        <f t="shared" ref="J26" si="52">SUM(J24:J25)</f>
        <v>43</v>
      </c>
      <c r="K26" s="376">
        <f t="shared" ref="K26" si="53">SUM(K24:K25)</f>
        <v>106</v>
      </c>
      <c r="L26" s="270">
        <f t="shared" ref="L26" si="54">SUM(L24:L25)</f>
        <v>4469</v>
      </c>
    </row>
    <row r="27" spans="1:12" ht="30" customHeight="1">
      <c r="A27" s="1078">
        <v>2018</v>
      </c>
      <c r="B27" s="15" t="s">
        <v>7</v>
      </c>
      <c r="C27" s="370">
        <v>261</v>
      </c>
      <c r="D27" s="371">
        <v>203</v>
      </c>
      <c r="E27" s="371">
        <v>128</v>
      </c>
      <c r="F27" s="371">
        <v>119</v>
      </c>
      <c r="G27" s="372">
        <v>84</v>
      </c>
      <c r="H27" s="372">
        <v>40</v>
      </c>
      <c r="I27" s="372">
        <v>11</v>
      </c>
      <c r="J27" s="372">
        <v>9</v>
      </c>
      <c r="K27" s="372">
        <v>11</v>
      </c>
      <c r="L27" s="380">
        <v>866</v>
      </c>
    </row>
    <row r="28" spans="1:12" ht="30" customHeight="1">
      <c r="A28" s="1079"/>
      <c r="B28" s="16" t="s">
        <v>5</v>
      </c>
      <c r="C28" s="373">
        <v>851</v>
      </c>
      <c r="D28" s="143">
        <v>491</v>
      </c>
      <c r="E28" s="143">
        <v>380</v>
      </c>
      <c r="F28" s="143">
        <v>301</v>
      </c>
      <c r="G28" s="374">
        <v>296</v>
      </c>
      <c r="H28" s="374">
        <v>166</v>
      </c>
      <c r="I28" s="374">
        <v>67</v>
      </c>
      <c r="J28" s="374">
        <v>33</v>
      </c>
      <c r="K28" s="374">
        <v>66</v>
      </c>
      <c r="L28" s="381">
        <v>2651</v>
      </c>
    </row>
    <row r="29" spans="1:12" ht="30" customHeight="1" thickBot="1">
      <c r="A29" s="1080"/>
      <c r="B29" s="17" t="s">
        <v>8</v>
      </c>
      <c r="C29" s="375">
        <f>SUM(C27:C28)</f>
        <v>1112</v>
      </c>
      <c r="D29" s="376">
        <f t="shared" ref="D29" si="55">SUM(D27:D28)</f>
        <v>694</v>
      </c>
      <c r="E29" s="376">
        <f t="shared" ref="E29" si="56">SUM(E27:E28)</f>
        <v>508</v>
      </c>
      <c r="F29" s="376">
        <f t="shared" ref="F29" si="57">SUM(F27:F28)</f>
        <v>420</v>
      </c>
      <c r="G29" s="376">
        <f t="shared" ref="G29" si="58">SUM(G27:G28)</f>
        <v>380</v>
      </c>
      <c r="H29" s="376">
        <f t="shared" ref="H29" si="59">SUM(H27:H28)</f>
        <v>206</v>
      </c>
      <c r="I29" s="376">
        <f t="shared" ref="I29" si="60">SUM(I27:I28)</f>
        <v>78</v>
      </c>
      <c r="J29" s="376">
        <f t="shared" ref="J29" si="61">SUM(J27:J28)</f>
        <v>42</v>
      </c>
      <c r="K29" s="376">
        <f t="shared" ref="K29" si="62">SUM(K27:K28)</f>
        <v>77</v>
      </c>
      <c r="L29" s="270">
        <f>SUM(L27:L28)</f>
        <v>3517</v>
      </c>
    </row>
    <row r="30" spans="1:12" ht="30" customHeight="1">
      <c r="A30" s="1078">
        <v>2019</v>
      </c>
      <c r="B30" s="15" t="s">
        <v>7</v>
      </c>
      <c r="C30" s="370">
        <v>275</v>
      </c>
      <c r="D30" s="371">
        <v>247</v>
      </c>
      <c r="E30" s="371">
        <v>169</v>
      </c>
      <c r="F30" s="371">
        <v>148</v>
      </c>
      <c r="G30" s="372">
        <v>154</v>
      </c>
      <c r="H30" s="372">
        <v>69</v>
      </c>
      <c r="I30" s="372">
        <v>30</v>
      </c>
      <c r="J30" s="372">
        <v>20</v>
      </c>
      <c r="K30" s="372">
        <v>61</v>
      </c>
      <c r="L30" s="380">
        <v>1173</v>
      </c>
    </row>
    <row r="31" spans="1:12" ht="30" customHeight="1">
      <c r="A31" s="1079"/>
      <c r="B31" s="16" t="s">
        <v>5</v>
      </c>
      <c r="C31" s="373">
        <v>207</v>
      </c>
      <c r="D31" s="143">
        <v>219</v>
      </c>
      <c r="E31" s="143">
        <v>148</v>
      </c>
      <c r="F31" s="143">
        <v>133</v>
      </c>
      <c r="G31" s="374">
        <v>172</v>
      </c>
      <c r="H31" s="374">
        <v>117</v>
      </c>
      <c r="I31" s="374">
        <v>51</v>
      </c>
      <c r="J31" s="374">
        <v>23</v>
      </c>
      <c r="K31" s="374">
        <v>63</v>
      </c>
      <c r="L31" s="381">
        <v>1133</v>
      </c>
    </row>
    <row r="32" spans="1:12" ht="30" customHeight="1" thickBot="1">
      <c r="A32" s="1080"/>
      <c r="B32" s="17" t="s">
        <v>8</v>
      </c>
      <c r="C32" s="375">
        <f>SUM(C30:C31)</f>
        <v>482</v>
      </c>
      <c r="D32" s="376">
        <f t="shared" ref="D32" si="63">SUM(D30:D31)</f>
        <v>466</v>
      </c>
      <c r="E32" s="376">
        <f t="shared" ref="E32" si="64">SUM(E30:E31)</f>
        <v>317</v>
      </c>
      <c r="F32" s="376">
        <f t="shared" ref="F32" si="65">SUM(F30:F31)</f>
        <v>281</v>
      </c>
      <c r="G32" s="376">
        <f t="shared" ref="G32" si="66">SUM(G30:G31)</f>
        <v>326</v>
      </c>
      <c r="H32" s="376">
        <f t="shared" ref="H32" si="67">SUM(H30:H31)</f>
        <v>186</v>
      </c>
      <c r="I32" s="376">
        <f t="shared" ref="I32" si="68">SUM(I30:I31)</f>
        <v>81</v>
      </c>
      <c r="J32" s="376">
        <f t="shared" ref="J32" si="69">SUM(J30:J31)</f>
        <v>43</v>
      </c>
      <c r="K32" s="376">
        <f t="shared" ref="K32" si="70">SUM(K30:K31)</f>
        <v>124</v>
      </c>
      <c r="L32" s="277">
        <f t="shared" ref="L32" si="71">SUM(L30:L31)</f>
        <v>2306</v>
      </c>
    </row>
    <row r="33" spans="1:12" ht="30" customHeight="1">
      <c r="A33" s="1078">
        <v>2020</v>
      </c>
      <c r="B33" s="15" t="s">
        <v>7</v>
      </c>
      <c r="C33" s="370">
        <v>215</v>
      </c>
      <c r="D33" s="371">
        <v>213</v>
      </c>
      <c r="E33" s="371">
        <v>150</v>
      </c>
      <c r="F33" s="371">
        <v>131</v>
      </c>
      <c r="G33" s="372">
        <v>134</v>
      </c>
      <c r="H33" s="372">
        <v>51</v>
      </c>
      <c r="I33" s="372">
        <v>23</v>
      </c>
      <c r="J33" s="372">
        <v>9</v>
      </c>
      <c r="K33" s="372">
        <v>35</v>
      </c>
      <c r="L33" s="380">
        <v>961</v>
      </c>
    </row>
    <row r="34" spans="1:12" ht="30" customHeight="1">
      <c r="A34" s="1079"/>
      <c r="B34" s="16" t="s">
        <v>5</v>
      </c>
      <c r="C34" s="373">
        <v>137</v>
      </c>
      <c r="D34" s="143">
        <v>115</v>
      </c>
      <c r="E34" s="143">
        <v>112</v>
      </c>
      <c r="F34" s="143">
        <v>97</v>
      </c>
      <c r="G34" s="374">
        <v>168</v>
      </c>
      <c r="H34" s="374">
        <v>96</v>
      </c>
      <c r="I34" s="374">
        <v>45</v>
      </c>
      <c r="J34" s="374">
        <v>23</v>
      </c>
      <c r="K34" s="374">
        <v>69</v>
      </c>
      <c r="L34" s="381">
        <v>862</v>
      </c>
    </row>
    <row r="35" spans="1:12" ht="30" customHeight="1" thickBot="1">
      <c r="A35" s="1080"/>
      <c r="B35" s="17" t="s">
        <v>8</v>
      </c>
      <c r="C35" s="375">
        <f>SUM(C33:C34)</f>
        <v>352</v>
      </c>
      <c r="D35" s="376">
        <f t="shared" ref="D35" si="72">SUM(D33:D34)</f>
        <v>328</v>
      </c>
      <c r="E35" s="376">
        <f t="shared" ref="E35" si="73">SUM(E33:E34)</f>
        <v>262</v>
      </c>
      <c r="F35" s="376">
        <f t="shared" ref="F35" si="74">SUM(F33:F34)</f>
        <v>228</v>
      </c>
      <c r="G35" s="376">
        <f t="shared" ref="G35" si="75">SUM(G33:G34)</f>
        <v>302</v>
      </c>
      <c r="H35" s="376">
        <f t="shared" ref="H35" si="76">SUM(H33:H34)</f>
        <v>147</v>
      </c>
      <c r="I35" s="376">
        <f t="shared" ref="I35" si="77">SUM(I33:I34)</f>
        <v>68</v>
      </c>
      <c r="J35" s="376">
        <f t="shared" ref="J35" si="78">SUM(J33:J34)</f>
        <v>32</v>
      </c>
      <c r="K35" s="376">
        <f t="shared" ref="K35" si="79">SUM(K33:K34)</f>
        <v>104</v>
      </c>
      <c r="L35" s="277">
        <f t="shared" ref="L35" si="80">SUM(L33:L34)</f>
        <v>1823</v>
      </c>
    </row>
    <row r="36" spans="1:12" ht="30" customHeight="1">
      <c r="A36" s="1078">
        <v>2021</v>
      </c>
      <c r="B36" s="15" t="s">
        <v>7</v>
      </c>
      <c r="C36" s="370">
        <v>463</v>
      </c>
      <c r="D36" s="371">
        <v>368</v>
      </c>
      <c r="E36" s="371">
        <v>260</v>
      </c>
      <c r="F36" s="371">
        <v>237</v>
      </c>
      <c r="G36" s="372">
        <v>283</v>
      </c>
      <c r="H36" s="372">
        <v>119</v>
      </c>
      <c r="I36" s="372">
        <v>64</v>
      </c>
      <c r="J36" s="372">
        <v>45</v>
      </c>
      <c r="K36" s="372">
        <v>108</v>
      </c>
      <c r="L36" s="380">
        <v>1947</v>
      </c>
    </row>
    <row r="37" spans="1:12" ht="30" customHeight="1">
      <c r="A37" s="1079"/>
      <c r="B37" s="16" t="s">
        <v>5</v>
      </c>
      <c r="C37" s="373">
        <v>254</v>
      </c>
      <c r="D37" s="143">
        <v>354</v>
      </c>
      <c r="E37" s="143">
        <v>182</v>
      </c>
      <c r="F37" s="143">
        <v>195</v>
      </c>
      <c r="G37" s="374">
        <v>207</v>
      </c>
      <c r="H37" s="374">
        <v>131</v>
      </c>
      <c r="I37" s="374">
        <v>47</v>
      </c>
      <c r="J37" s="374">
        <v>30</v>
      </c>
      <c r="K37" s="374">
        <v>75</v>
      </c>
      <c r="L37" s="381">
        <v>1475</v>
      </c>
    </row>
    <row r="38" spans="1:12" ht="30" customHeight="1" thickBot="1">
      <c r="A38" s="1080"/>
      <c r="B38" s="17" t="s">
        <v>8</v>
      </c>
      <c r="C38" s="375">
        <f>SUM(C36:C37)</f>
        <v>717</v>
      </c>
      <c r="D38" s="376">
        <f t="shared" ref="D38:L38" si="81">SUM(D36:D37)</f>
        <v>722</v>
      </c>
      <c r="E38" s="376">
        <f t="shared" si="81"/>
        <v>442</v>
      </c>
      <c r="F38" s="376">
        <f t="shared" si="81"/>
        <v>432</v>
      </c>
      <c r="G38" s="376">
        <f t="shared" si="81"/>
        <v>490</v>
      </c>
      <c r="H38" s="376">
        <f t="shared" si="81"/>
        <v>250</v>
      </c>
      <c r="I38" s="376">
        <f t="shared" si="81"/>
        <v>111</v>
      </c>
      <c r="J38" s="376">
        <f t="shared" si="81"/>
        <v>75</v>
      </c>
      <c r="K38" s="376">
        <f t="shared" si="81"/>
        <v>183</v>
      </c>
      <c r="L38" s="277">
        <f t="shared" si="81"/>
        <v>3422</v>
      </c>
    </row>
    <row r="39" spans="1:12" ht="30" customHeight="1">
      <c r="A39" s="1078">
        <v>2022</v>
      </c>
      <c r="B39" s="15" t="s">
        <v>7</v>
      </c>
      <c r="C39" s="370">
        <v>368</v>
      </c>
      <c r="D39" s="371">
        <v>291</v>
      </c>
      <c r="E39" s="371">
        <v>206</v>
      </c>
      <c r="F39" s="371">
        <v>164</v>
      </c>
      <c r="G39" s="372">
        <v>162</v>
      </c>
      <c r="H39" s="372">
        <v>68</v>
      </c>
      <c r="I39" s="372">
        <v>43</v>
      </c>
      <c r="J39" s="372">
        <v>26</v>
      </c>
      <c r="K39" s="372">
        <v>67</v>
      </c>
      <c r="L39" s="380">
        <v>1396</v>
      </c>
    </row>
    <row r="40" spans="1:12" ht="30" customHeight="1">
      <c r="A40" s="1079"/>
      <c r="B40" s="16" t="s">
        <v>5</v>
      </c>
      <c r="C40" s="373">
        <v>168</v>
      </c>
      <c r="D40" s="143">
        <v>175</v>
      </c>
      <c r="E40" s="143">
        <v>119</v>
      </c>
      <c r="F40" s="143">
        <v>154</v>
      </c>
      <c r="G40" s="374">
        <v>235</v>
      </c>
      <c r="H40" s="374">
        <v>108</v>
      </c>
      <c r="I40" s="374">
        <v>56</v>
      </c>
      <c r="J40" s="374">
        <v>24</v>
      </c>
      <c r="K40" s="374">
        <v>82</v>
      </c>
      <c r="L40" s="381">
        <v>1121</v>
      </c>
    </row>
    <row r="41" spans="1:12" ht="30" customHeight="1" thickBot="1">
      <c r="A41" s="1080"/>
      <c r="B41" s="17" t="s">
        <v>8</v>
      </c>
      <c r="C41" s="375">
        <f>SUM(C39:C40)</f>
        <v>536</v>
      </c>
      <c r="D41" s="376">
        <f t="shared" ref="D41:K41" si="82">SUM(D39:D40)</f>
        <v>466</v>
      </c>
      <c r="E41" s="376">
        <f t="shared" si="82"/>
        <v>325</v>
      </c>
      <c r="F41" s="376">
        <f t="shared" si="82"/>
        <v>318</v>
      </c>
      <c r="G41" s="376">
        <f t="shared" si="82"/>
        <v>397</v>
      </c>
      <c r="H41" s="376">
        <f t="shared" si="82"/>
        <v>176</v>
      </c>
      <c r="I41" s="376">
        <f t="shared" si="82"/>
        <v>99</v>
      </c>
      <c r="J41" s="376">
        <f t="shared" si="82"/>
        <v>50</v>
      </c>
      <c r="K41" s="376">
        <f t="shared" si="82"/>
        <v>149</v>
      </c>
      <c r="L41" s="277">
        <f>SUM(L39:L40)</f>
        <v>2517</v>
      </c>
    </row>
    <row r="42" spans="1:12" ht="30" customHeight="1">
      <c r="A42" s="1078">
        <v>2023</v>
      </c>
      <c r="B42" s="15" t="s">
        <v>901</v>
      </c>
      <c r="C42" s="370">
        <v>415</v>
      </c>
      <c r="D42" s="371">
        <v>337</v>
      </c>
      <c r="E42" s="371">
        <v>242</v>
      </c>
      <c r="F42" s="371">
        <v>212</v>
      </c>
      <c r="G42" s="372">
        <v>231</v>
      </c>
      <c r="H42" s="372">
        <v>138</v>
      </c>
      <c r="I42" s="372">
        <v>70</v>
      </c>
      <c r="J42" s="372">
        <v>38</v>
      </c>
      <c r="K42" s="372">
        <v>134</v>
      </c>
      <c r="L42" s="380">
        <v>1817</v>
      </c>
    </row>
    <row r="43" spans="1:12" ht="30" customHeight="1">
      <c r="A43" s="1079"/>
      <c r="B43" s="695" t="s">
        <v>902</v>
      </c>
      <c r="C43" s="373">
        <v>189</v>
      </c>
      <c r="D43" s="143">
        <v>220</v>
      </c>
      <c r="E43" s="143">
        <v>138</v>
      </c>
      <c r="F43" s="143">
        <v>173</v>
      </c>
      <c r="G43" s="374">
        <v>177</v>
      </c>
      <c r="H43" s="374">
        <v>112</v>
      </c>
      <c r="I43" s="374">
        <v>55</v>
      </c>
      <c r="J43" s="374">
        <v>36</v>
      </c>
      <c r="K43" s="374">
        <v>80</v>
      </c>
      <c r="L43" s="381">
        <v>1180</v>
      </c>
    </row>
    <row r="44" spans="1:12" ht="30" customHeight="1" thickBot="1">
      <c r="A44" s="1080"/>
      <c r="B44" s="17" t="s">
        <v>903</v>
      </c>
      <c r="C44" s="375">
        <f>SUM(C42:C43)</f>
        <v>604</v>
      </c>
      <c r="D44" s="376">
        <f t="shared" ref="D44:L44" si="83">SUM(D42:D43)</f>
        <v>557</v>
      </c>
      <c r="E44" s="376">
        <f t="shared" si="83"/>
        <v>380</v>
      </c>
      <c r="F44" s="376">
        <f t="shared" si="83"/>
        <v>385</v>
      </c>
      <c r="G44" s="376">
        <f t="shared" si="83"/>
        <v>408</v>
      </c>
      <c r="H44" s="376">
        <f t="shared" si="83"/>
        <v>250</v>
      </c>
      <c r="I44" s="376">
        <f t="shared" si="83"/>
        <v>125</v>
      </c>
      <c r="J44" s="376">
        <f t="shared" si="83"/>
        <v>74</v>
      </c>
      <c r="K44" s="376">
        <f t="shared" si="83"/>
        <v>214</v>
      </c>
      <c r="L44" s="277">
        <f t="shared" si="83"/>
        <v>2997</v>
      </c>
    </row>
    <row r="45" spans="1:12" ht="30" customHeight="1">
      <c r="A45" s="1078">
        <v>2024</v>
      </c>
      <c r="B45" s="15" t="s">
        <v>901</v>
      </c>
      <c r="C45" s="370">
        <v>476</v>
      </c>
      <c r="D45" s="371">
        <v>333</v>
      </c>
      <c r="E45" s="371">
        <v>226</v>
      </c>
      <c r="F45" s="371">
        <v>175</v>
      </c>
      <c r="G45" s="372">
        <v>170</v>
      </c>
      <c r="H45" s="372">
        <v>64</v>
      </c>
      <c r="I45" s="372">
        <v>32</v>
      </c>
      <c r="J45" s="372">
        <v>29</v>
      </c>
      <c r="K45" s="372">
        <v>65</v>
      </c>
      <c r="L45" s="380">
        <v>1570</v>
      </c>
    </row>
    <row r="46" spans="1:12" ht="30" customHeight="1">
      <c r="A46" s="1079"/>
      <c r="B46" s="848" t="s">
        <v>902</v>
      </c>
      <c r="C46" s="373">
        <v>150</v>
      </c>
      <c r="D46" s="143">
        <v>196</v>
      </c>
      <c r="E46" s="143">
        <v>146</v>
      </c>
      <c r="F46" s="143">
        <v>133</v>
      </c>
      <c r="G46" s="374">
        <v>216</v>
      </c>
      <c r="H46" s="374">
        <v>122</v>
      </c>
      <c r="I46" s="374">
        <v>57</v>
      </c>
      <c r="J46" s="374">
        <v>25</v>
      </c>
      <c r="K46" s="374">
        <v>81</v>
      </c>
      <c r="L46" s="381">
        <v>1126</v>
      </c>
    </row>
    <row r="47" spans="1:12" ht="30" customHeight="1" thickBot="1">
      <c r="A47" s="1080"/>
      <c r="B47" s="17" t="s">
        <v>903</v>
      </c>
      <c r="C47" s="375">
        <f>SUM(C45:C46)</f>
        <v>626</v>
      </c>
      <c r="D47" s="376">
        <f t="shared" ref="D47:L47" si="84">SUM(D45:D46)</f>
        <v>529</v>
      </c>
      <c r="E47" s="376">
        <f t="shared" si="84"/>
        <v>372</v>
      </c>
      <c r="F47" s="376">
        <f t="shared" si="84"/>
        <v>308</v>
      </c>
      <c r="G47" s="376">
        <f t="shared" si="84"/>
        <v>386</v>
      </c>
      <c r="H47" s="376">
        <f t="shared" si="84"/>
        <v>186</v>
      </c>
      <c r="I47" s="376">
        <f t="shared" si="84"/>
        <v>89</v>
      </c>
      <c r="J47" s="376">
        <f t="shared" si="84"/>
        <v>54</v>
      </c>
      <c r="K47" s="376">
        <f t="shared" si="84"/>
        <v>146</v>
      </c>
      <c r="L47" s="277">
        <f t="shared" si="84"/>
        <v>2696</v>
      </c>
    </row>
    <row r="48" spans="1:12" ht="39" customHeight="1">
      <c r="A48" s="1081" t="s">
        <v>1174</v>
      </c>
      <c r="B48" s="1082"/>
      <c r="C48" s="1082"/>
      <c r="D48" s="1082"/>
      <c r="E48" s="1082"/>
      <c r="F48" s="1082"/>
      <c r="G48" s="1082"/>
      <c r="H48" s="1082"/>
      <c r="I48" s="1082"/>
      <c r="J48" s="1082"/>
      <c r="K48" s="1082"/>
      <c r="L48" s="1083"/>
    </row>
  </sheetData>
  <mergeCells count="21">
    <mergeCell ref="A1:B1"/>
    <mergeCell ref="A6:A8"/>
    <mergeCell ref="A12:A14"/>
    <mergeCell ref="A2:L2"/>
    <mergeCell ref="A3:L3"/>
    <mergeCell ref="A36:A38"/>
    <mergeCell ref="A48:L48"/>
    <mergeCell ref="A18:A20"/>
    <mergeCell ref="A15:A17"/>
    <mergeCell ref="C4:L4"/>
    <mergeCell ref="A4:A5"/>
    <mergeCell ref="B4:B5"/>
    <mergeCell ref="A9:A11"/>
    <mergeCell ref="A21:A23"/>
    <mergeCell ref="A24:A26"/>
    <mergeCell ref="A33:A35"/>
    <mergeCell ref="A27:A29"/>
    <mergeCell ref="A30:A32"/>
    <mergeCell ref="A39:A41"/>
    <mergeCell ref="A42:A44"/>
    <mergeCell ref="A45:A47"/>
  </mergeCells>
  <phoneticPr fontId="39" type="noConversion"/>
  <printOptions horizontalCentered="1"/>
  <pageMargins left="0" right="0" top="0.74803149606299213" bottom="0.35433070866141736" header="0.31496062992125984" footer="0.31496062992125984"/>
  <pageSetup paperSize="9" scale="62" orientation="portrait" r:id="rId1"/>
  <headerFooter alignWithMargins="0"/>
  <ignoredErrors>
    <ignoredError sqref="L26 L29 L32 L35"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view="pageBreakPreview" topLeftCell="A19" zoomScaleNormal="80" zoomScaleSheetLayoutView="100" workbookViewId="0">
      <selection activeCell="C39" sqref="C39"/>
    </sheetView>
  </sheetViews>
  <sheetFormatPr defaultColWidth="9.140625" defaultRowHeight="12.75"/>
  <cols>
    <col min="1" max="1" width="11.7109375" style="22" customWidth="1"/>
    <col min="2" max="2" width="16.42578125" style="13" customWidth="1"/>
    <col min="3" max="3" width="14.5703125" style="13" customWidth="1"/>
    <col min="4" max="4" width="18.7109375" style="13" customWidth="1"/>
    <col min="5" max="6" width="17.85546875" style="13" customWidth="1"/>
    <col min="7" max="16384" width="9.140625" style="13"/>
  </cols>
  <sheetData>
    <row r="1" spans="1:12" ht="29.25" customHeight="1">
      <c r="A1" s="1100" t="s">
        <v>309</v>
      </c>
      <c r="B1" s="1100"/>
      <c r="C1" s="403"/>
      <c r="D1" s="409"/>
      <c r="E1" s="1091" t="s">
        <v>58</v>
      </c>
      <c r="F1" s="1091"/>
      <c r="G1" s="45"/>
      <c r="H1" s="45"/>
      <c r="I1" s="45"/>
      <c r="J1" s="45"/>
      <c r="K1" s="45"/>
      <c r="L1" s="45"/>
    </row>
    <row r="2" spans="1:12" ht="20.25" hidden="1" customHeight="1">
      <c r="A2" s="152"/>
      <c r="B2" s="145"/>
      <c r="C2" s="145"/>
      <c r="D2" s="145"/>
      <c r="E2" s="145"/>
      <c r="F2" s="145"/>
    </row>
    <row r="3" spans="1:12" ht="15" customHeight="1">
      <c r="A3" s="1092" t="s">
        <v>1116</v>
      </c>
      <c r="B3" s="1092"/>
      <c r="C3" s="1092"/>
      <c r="D3" s="1092"/>
      <c r="E3" s="1092"/>
      <c r="F3" s="145"/>
    </row>
    <row r="4" spans="1:12" ht="15.95" customHeight="1" thickBot="1">
      <c r="A4" s="1097" t="s">
        <v>1117</v>
      </c>
      <c r="B4" s="1097"/>
      <c r="C4" s="1097"/>
      <c r="D4" s="1097"/>
      <c r="E4" s="1097"/>
      <c r="F4" s="1097"/>
    </row>
    <row r="5" spans="1:12" s="476" customFormat="1" ht="30.75" customHeight="1">
      <c r="A5" s="1093" t="s">
        <v>361</v>
      </c>
      <c r="B5" s="1095" t="s">
        <v>9</v>
      </c>
      <c r="C5" s="503" t="s">
        <v>87</v>
      </c>
      <c r="D5" s="503" t="s">
        <v>83</v>
      </c>
      <c r="E5" s="503" t="s">
        <v>84</v>
      </c>
      <c r="F5" s="504" t="s">
        <v>88</v>
      </c>
    </row>
    <row r="6" spans="1:12" s="476" customFormat="1" ht="25.5">
      <c r="A6" s="1094"/>
      <c r="B6" s="1096"/>
      <c r="C6" s="505" t="s">
        <v>446</v>
      </c>
      <c r="D6" s="505" t="s">
        <v>443</v>
      </c>
      <c r="E6" s="505" t="s">
        <v>444</v>
      </c>
      <c r="F6" s="506" t="s">
        <v>447</v>
      </c>
    </row>
    <row r="7" spans="1:12" ht="18" customHeight="1">
      <c r="A7" s="1098" t="s">
        <v>362</v>
      </c>
      <c r="B7" s="507" t="s">
        <v>363</v>
      </c>
      <c r="C7" s="21">
        <v>98</v>
      </c>
      <c r="D7" s="21">
        <v>296</v>
      </c>
      <c r="E7" s="21">
        <v>30419</v>
      </c>
      <c r="F7" s="31">
        <v>26096</v>
      </c>
    </row>
    <row r="8" spans="1:12" ht="18" customHeight="1">
      <c r="A8" s="1099"/>
      <c r="B8" s="507" t="s">
        <v>364</v>
      </c>
      <c r="C8" s="21">
        <v>77</v>
      </c>
      <c r="D8" s="21">
        <v>206</v>
      </c>
      <c r="E8" s="21">
        <v>14990</v>
      </c>
      <c r="F8" s="31">
        <v>10184</v>
      </c>
    </row>
    <row r="9" spans="1:12" ht="18" customHeight="1">
      <c r="A9" s="1099"/>
      <c r="B9" s="507" t="s">
        <v>365</v>
      </c>
      <c r="C9" s="508">
        <f>SUM(C7:C8)</f>
        <v>175</v>
      </c>
      <c r="D9" s="508">
        <f t="shared" ref="D9:F9" si="0">SUM(D7:D8)</f>
        <v>502</v>
      </c>
      <c r="E9" s="508">
        <f t="shared" si="0"/>
        <v>45409</v>
      </c>
      <c r="F9" s="509">
        <f t="shared" si="0"/>
        <v>36280</v>
      </c>
    </row>
    <row r="10" spans="1:12" ht="18" customHeight="1">
      <c r="A10" s="1098" t="s">
        <v>366</v>
      </c>
      <c r="B10" s="507" t="s">
        <v>363</v>
      </c>
      <c r="C10" s="21">
        <v>217</v>
      </c>
      <c r="D10" s="21">
        <v>716</v>
      </c>
      <c r="E10" s="21">
        <v>44286</v>
      </c>
      <c r="F10" s="31">
        <v>37554</v>
      </c>
    </row>
    <row r="11" spans="1:12" ht="18" customHeight="1">
      <c r="A11" s="1099"/>
      <c r="B11" s="507" t="s">
        <v>364</v>
      </c>
      <c r="C11" s="21">
        <v>147</v>
      </c>
      <c r="D11" s="21">
        <v>755</v>
      </c>
      <c r="E11" s="21">
        <v>67930</v>
      </c>
      <c r="F11" s="31">
        <v>44599</v>
      </c>
    </row>
    <row r="12" spans="1:12" ht="18" customHeight="1">
      <c r="A12" s="1099"/>
      <c r="B12" s="507" t="s">
        <v>365</v>
      </c>
      <c r="C12" s="508">
        <f>SUM(C10:C11)</f>
        <v>364</v>
      </c>
      <c r="D12" s="508">
        <f t="shared" ref="D12" si="1">SUM(D10:D11)</f>
        <v>1471</v>
      </c>
      <c r="E12" s="508">
        <f t="shared" ref="E12" si="2">SUM(E10:E11)</f>
        <v>112216</v>
      </c>
      <c r="F12" s="509">
        <f t="shared" ref="F12" si="3">SUM(F10:F11)</f>
        <v>82153</v>
      </c>
    </row>
    <row r="13" spans="1:12" ht="18" customHeight="1">
      <c r="A13" s="1098" t="s">
        <v>367</v>
      </c>
      <c r="B13" s="507" t="s">
        <v>363</v>
      </c>
      <c r="C13" s="21">
        <v>365</v>
      </c>
      <c r="D13" s="21">
        <v>1376</v>
      </c>
      <c r="E13" s="21">
        <v>52683</v>
      </c>
      <c r="F13" s="31">
        <v>47477</v>
      </c>
    </row>
    <row r="14" spans="1:12" ht="18" customHeight="1">
      <c r="A14" s="1099"/>
      <c r="B14" s="507" t="s">
        <v>364</v>
      </c>
      <c r="C14" s="21">
        <v>128</v>
      </c>
      <c r="D14" s="21">
        <v>1322</v>
      </c>
      <c r="E14" s="21">
        <v>267362</v>
      </c>
      <c r="F14" s="31">
        <v>204243</v>
      </c>
    </row>
    <row r="15" spans="1:12" ht="18" customHeight="1">
      <c r="A15" s="1099"/>
      <c r="B15" s="507" t="s">
        <v>365</v>
      </c>
      <c r="C15" s="508">
        <f>SUM(C13:C14)</f>
        <v>493</v>
      </c>
      <c r="D15" s="508">
        <f t="shared" ref="D15" si="4">SUM(D13:D14)</f>
        <v>2698</v>
      </c>
      <c r="E15" s="508">
        <f t="shared" ref="E15" si="5">SUM(E13:E14)</f>
        <v>320045</v>
      </c>
      <c r="F15" s="509">
        <f t="shared" ref="F15" si="6">SUM(F13:F14)</f>
        <v>251720</v>
      </c>
    </row>
    <row r="16" spans="1:12" ht="18" customHeight="1">
      <c r="A16" s="1098" t="s">
        <v>368</v>
      </c>
      <c r="B16" s="507" t="s">
        <v>363</v>
      </c>
      <c r="C16" s="21">
        <v>158</v>
      </c>
      <c r="D16" s="21">
        <v>938</v>
      </c>
      <c r="E16" s="21">
        <v>18986</v>
      </c>
      <c r="F16" s="31">
        <v>16985</v>
      </c>
    </row>
    <row r="17" spans="1:6" ht="18" customHeight="1">
      <c r="A17" s="1099"/>
      <c r="B17" s="507" t="s">
        <v>364</v>
      </c>
      <c r="C17" s="21">
        <v>63</v>
      </c>
      <c r="D17" s="21">
        <v>314</v>
      </c>
      <c r="E17" s="21">
        <v>43120</v>
      </c>
      <c r="F17" s="31">
        <v>32208</v>
      </c>
    </row>
    <row r="18" spans="1:6" ht="18" customHeight="1">
      <c r="A18" s="1099"/>
      <c r="B18" s="507" t="s">
        <v>365</v>
      </c>
      <c r="C18" s="508">
        <f>SUM(C16:C17)</f>
        <v>221</v>
      </c>
      <c r="D18" s="508">
        <f t="shared" ref="D18" si="7">SUM(D16:D17)</f>
        <v>1252</v>
      </c>
      <c r="E18" s="508">
        <f t="shared" ref="E18" si="8">SUM(E16:E17)</f>
        <v>62106</v>
      </c>
      <c r="F18" s="509">
        <f t="shared" ref="F18" si="9">SUM(F16:F17)</f>
        <v>49193</v>
      </c>
    </row>
    <row r="19" spans="1:6" ht="18" customHeight="1">
      <c r="A19" s="1098" t="s">
        <v>369</v>
      </c>
      <c r="B19" s="507" t="s">
        <v>363</v>
      </c>
      <c r="C19" s="21">
        <v>193</v>
      </c>
      <c r="D19" s="21">
        <v>1419</v>
      </c>
      <c r="E19" s="21">
        <v>49982</v>
      </c>
      <c r="F19" s="31">
        <v>41830</v>
      </c>
    </row>
    <row r="20" spans="1:6" ht="18" customHeight="1">
      <c r="A20" s="1099"/>
      <c r="B20" s="507" t="s">
        <v>364</v>
      </c>
      <c r="C20" s="21">
        <v>119</v>
      </c>
      <c r="D20" s="21">
        <v>1298</v>
      </c>
      <c r="E20" s="21">
        <v>88689</v>
      </c>
      <c r="F20" s="31">
        <v>69914</v>
      </c>
    </row>
    <row r="21" spans="1:6" ht="18" customHeight="1">
      <c r="A21" s="1099"/>
      <c r="B21" s="507" t="s">
        <v>365</v>
      </c>
      <c r="C21" s="508">
        <f>SUM(C19:C20)</f>
        <v>312</v>
      </c>
      <c r="D21" s="508">
        <f t="shared" ref="D21" si="10">SUM(D19:D20)</f>
        <v>2717</v>
      </c>
      <c r="E21" s="508">
        <f t="shared" ref="E21" si="11">SUM(E19:E20)</f>
        <v>138671</v>
      </c>
      <c r="F21" s="509">
        <f t="shared" ref="F21" si="12">SUM(F19:F20)</f>
        <v>111744</v>
      </c>
    </row>
    <row r="22" spans="1:6" ht="18" customHeight="1">
      <c r="A22" s="1098" t="s">
        <v>370</v>
      </c>
      <c r="B22" s="507" t="s">
        <v>363</v>
      </c>
      <c r="C22" s="21">
        <v>31</v>
      </c>
      <c r="D22" s="21">
        <v>119</v>
      </c>
      <c r="E22" s="21">
        <v>4291</v>
      </c>
      <c r="F22" s="31">
        <v>3458</v>
      </c>
    </row>
    <row r="23" spans="1:6" ht="18" customHeight="1">
      <c r="A23" s="1099"/>
      <c r="B23" s="507" t="s">
        <v>364</v>
      </c>
      <c r="C23" s="21">
        <v>66</v>
      </c>
      <c r="D23" s="21">
        <v>305</v>
      </c>
      <c r="E23" s="21">
        <v>23109</v>
      </c>
      <c r="F23" s="31">
        <v>15479</v>
      </c>
    </row>
    <row r="24" spans="1:6" ht="18" customHeight="1">
      <c r="A24" s="1099"/>
      <c r="B24" s="507" t="s">
        <v>365</v>
      </c>
      <c r="C24" s="508">
        <f>SUM(C22:C23)</f>
        <v>97</v>
      </c>
      <c r="D24" s="508">
        <f t="shared" ref="D24" si="13">SUM(D22:D23)</f>
        <v>424</v>
      </c>
      <c r="E24" s="508">
        <f t="shared" ref="E24" si="14">SUM(E22:E23)</f>
        <v>27400</v>
      </c>
      <c r="F24" s="509">
        <f t="shared" ref="F24" si="15">SUM(F22:F23)</f>
        <v>18937</v>
      </c>
    </row>
    <row r="25" spans="1:6" ht="18" customHeight="1">
      <c r="A25" s="1098" t="s">
        <v>371</v>
      </c>
      <c r="B25" s="507" t="s">
        <v>363</v>
      </c>
      <c r="C25" s="21">
        <v>45</v>
      </c>
      <c r="D25" s="21">
        <v>230</v>
      </c>
      <c r="E25" s="21">
        <v>9673</v>
      </c>
      <c r="F25" s="31">
        <v>8031</v>
      </c>
    </row>
    <row r="26" spans="1:6" ht="18" customHeight="1">
      <c r="A26" s="1099"/>
      <c r="B26" s="507" t="s">
        <v>364</v>
      </c>
      <c r="C26" s="21">
        <v>80</v>
      </c>
      <c r="D26" s="21">
        <v>229</v>
      </c>
      <c r="E26" s="21">
        <v>20316</v>
      </c>
      <c r="F26" s="31">
        <v>15084</v>
      </c>
    </row>
    <row r="27" spans="1:6" ht="18" customHeight="1">
      <c r="A27" s="1099"/>
      <c r="B27" s="507" t="s">
        <v>365</v>
      </c>
      <c r="C27" s="508">
        <f>SUM(C25:C26)</f>
        <v>125</v>
      </c>
      <c r="D27" s="508">
        <f t="shared" ref="D27" si="16">SUM(D25:D26)</f>
        <v>459</v>
      </c>
      <c r="E27" s="508">
        <f t="shared" ref="E27" si="17">SUM(E25:E26)</f>
        <v>29989</v>
      </c>
      <c r="F27" s="509">
        <f t="shared" ref="F27" si="18">SUM(F25:F26)</f>
        <v>23115</v>
      </c>
    </row>
    <row r="28" spans="1:6" ht="18" customHeight="1">
      <c r="A28" s="1098" t="s">
        <v>372</v>
      </c>
      <c r="B28" s="507" t="s">
        <v>363</v>
      </c>
      <c r="C28" s="21">
        <v>82</v>
      </c>
      <c r="D28" s="21">
        <v>213</v>
      </c>
      <c r="E28" s="21">
        <v>7227</v>
      </c>
      <c r="F28" s="31">
        <v>6165</v>
      </c>
    </row>
    <row r="29" spans="1:6" ht="18" customHeight="1">
      <c r="A29" s="1099"/>
      <c r="B29" s="507" t="s">
        <v>364</v>
      </c>
      <c r="C29" s="21">
        <v>80</v>
      </c>
      <c r="D29" s="21">
        <v>319</v>
      </c>
      <c r="E29" s="21">
        <v>17197</v>
      </c>
      <c r="F29" s="31">
        <v>12962</v>
      </c>
    </row>
    <row r="30" spans="1:6" ht="18" customHeight="1">
      <c r="A30" s="1099"/>
      <c r="B30" s="507" t="s">
        <v>365</v>
      </c>
      <c r="C30" s="508">
        <f>SUM(C28:C29)</f>
        <v>162</v>
      </c>
      <c r="D30" s="508">
        <f t="shared" ref="D30" si="19">SUM(D28:D29)</f>
        <v>532</v>
      </c>
      <c r="E30" s="508">
        <f t="shared" ref="E30" si="20">SUM(E28:E29)</f>
        <v>24424</v>
      </c>
      <c r="F30" s="509">
        <f t="shared" ref="F30" si="21">SUM(F28:F29)</f>
        <v>19127</v>
      </c>
    </row>
    <row r="31" spans="1:6" ht="18" customHeight="1">
      <c r="A31" s="1098" t="s">
        <v>373</v>
      </c>
      <c r="B31" s="507" t="s">
        <v>363</v>
      </c>
      <c r="C31" s="21">
        <v>65</v>
      </c>
      <c r="D31" s="21">
        <v>414</v>
      </c>
      <c r="E31" s="21">
        <v>14402</v>
      </c>
      <c r="F31" s="31">
        <v>12613</v>
      </c>
    </row>
    <row r="32" spans="1:6" ht="18" customHeight="1">
      <c r="A32" s="1099"/>
      <c r="B32" s="507" t="s">
        <v>364</v>
      </c>
      <c r="C32" s="21">
        <v>78</v>
      </c>
      <c r="D32" s="21">
        <v>238</v>
      </c>
      <c r="E32" s="21">
        <v>23449</v>
      </c>
      <c r="F32" s="31">
        <v>17018</v>
      </c>
    </row>
    <row r="33" spans="1:6" ht="18" customHeight="1">
      <c r="A33" s="1099"/>
      <c r="B33" s="507" t="s">
        <v>365</v>
      </c>
      <c r="C33" s="508">
        <f>SUM(C31:C32)</f>
        <v>143</v>
      </c>
      <c r="D33" s="508">
        <f t="shared" ref="D33" si="22">SUM(D31:D32)</f>
        <v>652</v>
      </c>
      <c r="E33" s="508">
        <f t="shared" ref="E33" si="23">SUM(E31:E32)</f>
        <v>37851</v>
      </c>
      <c r="F33" s="509">
        <f t="shared" ref="F33" si="24">SUM(F31:F32)</f>
        <v>29631</v>
      </c>
    </row>
    <row r="34" spans="1:6" ht="18" customHeight="1">
      <c r="A34" s="1098" t="s">
        <v>374</v>
      </c>
      <c r="B34" s="507" t="s">
        <v>363</v>
      </c>
      <c r="C34" s="21">
        <v>105</v>
      </c>
      <c r="D34" s="21">
        <v>383</v>
      </c>
      <c r="E34" s="21">
        <v>16109</v>
      </c>
      <c r="F34" s="31">
        <v>13415</v>
      </c>
    </row>
    <row r="35" spans="1:6" ht="18" customHeight="1">
      <c r="A35" s="1099"/>
      <c r="B35" s="507" t="s">
        <v>364</v>
      </c>
      <c r="C35" s="21">
        <v>81</v>
      </c>
      <c r="D35" s="21">
        <v>377</v>
      </c>
      <c r="E35" s="21">
        <v>10318</v>
      </c>
      <c r="F35" s="31">
        <v>7440</v>
      </c>
    </row>
    <row r="36" spans="1:6" ht="18" customHeight="1">
      <c r="A36" s="1099"/>
      <c r="B36" s="507" t="s">
        <v>365</v>
      </c>
      <c r="C36" s="508">
        <f>SUM(C34:C35)</f>
        <v>186</v>
      </c>
      <c r="D36" s="508">
        <f t="shared" ref="D36" si="25">SUM(D34:D35)</f>
        <v>760</v>
      </c>
      <c r="E36" s="508">
        <f t="shared" ref="E36" si="26">SUM(E34:E35)</f>
        <v>26427</v>
      </c>
      <c r="F36" s="509">
        <f t="shared" ref="F36" si="27">SUM(F34:F35)</f>
        <v>20855</v>
      </c>
    </row>
    <row r="37" spans="1:6" ht="18" customHeight="1">
      <c r="A37" s="1098" t="s">
        <v>375</v>
      </c>
      <c r="B37" s="507" t="s">
        <v>363</v>
      </c>
      <c r="C37" s="21">
        <v>75</v>
      </c>
      <c r="D37" s="21">
        <v>380</v>
      </c>
      <c r="E37" s="21">
        <v>37919</v>
      </c>
      <c r="F37" s="31">
        <v>33731</v>
      </c>
    </row>
    <row r="38" spans="1:6" ht="18" customHeight="1">
      <c r="A38" s="1099"/>
      <c r="B38" s="507" t="s">
        <v>364</v>
      </c>
      <c r="C38" s="21">
        <v>73</v>
      </c>
      <c r="D38" s="21">
        <v>304</v>
      </c>
      <c r="E38" s="21">
        <v>19851</v>
      </c>
      <c r="F38" s="31">
        <v>14674</v>
      </c>
    </row>
    <row r="39" spans="1:6" ht="18" customHeight="1">
      <c r="A39" s="1099"/>
      <c r="B39" s="507" t="s">
        <v>365</v>
      </c>
      <c r="C39" s="508">
        <f>SUM(C37:C38)</f>
        <v>148</v>
      </c>
      <c r="D39" s="508">
        <f t="shared" ref="D39" si="28">SUM(D37:D38)</f>
        <v>684</v>
      </c>
      <c r="E39" s="508">
        <f t="shared" ref="E39" si="29">SUM(E37:E38)</f>
        <v>57770</v>
      </c>
      <c r="F39" s="509">
        <f t="shared" ref="F39" si="30">SUM(F37:F38)</f>
        <v>48405</v>
      </c>
    </row>
    <row r="40" spans="1:6" ht="18" customHeight="1">
      <c r="A40" s="1098" t="s">
        <v>376</v>
      </c>
      <c r="B40" s="507" t="s">
        <v>363</v>
      </c>
      <c r="C40" s="21">
        <v>136</v>
      </c>
      <c r="D40" s="21">
        <v>840</v>
      </c>
      <c r="E40" s="21">
        <v>31942</v>
      </c>
      <c r="F40" s="31">
        <v>28052</v>
      </c>
    </row>
    <row r="41" spans="1:6" ht="18" customHeight="1">
      <c r="A41" s="1099"/>
      <c r="B41" s="507" t="s">
        <v>364</v>
      </c>
      <c r="C41" s="21">
        <v>135</v>
      </c>
      <c r="D41" s="21">
        <v>402</v>
      </c>
      <c r="E41" s="21">
        <v>26721</v>
      </c>
      <c r="F41" s="31">
        <v>20608</v>
      </c>
    </row>
    <row r="42" spans="1:6" ht="18" customHeight="1">
      <c r="A42" s="1099"/>
      <c r="B42" s="507" t="s">
        <v>365</v>
      </c>
      <c r="C42" s="508">
        <f>SUM(C40:C41)</f>
        <v>271</v>
      </c>
      <c r="D42" s="508">
        <f t="shared" ref="D42" si="31">SUM(D40:D41)</f>
        <v>1242</v>
      </c>
      <c r="E42" s="508">
        <f t="shared" ref="E42" si="32">SUM(E40:E41)</f>
        <v>58663</v>
      </c>
      <c r="F42" s="509">
        <f t="shared" ref="F42" si="33">SUM(F40:F41)</f>
        <v>48660</v>
      </c>
    </row>
    <row r="43" spans="1:6" ht="20.25" customHeight="1">
      <c r="A43" s="1101" t="s">
        <v>377</v>
      </c>
      <c r="B43" s="510" t="s">
        <v>363</v>
      </c>
      <c r="C43" s="511">
        <f>C40+C37+C34+C31+C28+C25+C22+C19+C16+C13+C10+C7</f>
        <v>1570</v>
      </c>
      <c r="D43" s="511">
        <f t="shared" ref="D43:F43" si="34">D40+D37+D34+D31+D28+D25+D22+D19+D16+D13+D10+D7</f>
        <v>7324</v>
      </c>
      <c r="E43" s="511">
        <f t="shared" si="34"/>
        <v>317919</v>
      </c>
      <c r="F43" s="511">
        <f t="shared" si="34"/>
        <v>275407</v>
      </c>
    </row>
    <row r="44" spans="1:6" ht="22.5" customHeight="1">
      <c r="A44" s="1101"/>
      <c r="B44" s="510" t="s">
        <v>364</v>
      </c>
      <c r="C44" s="511">
        <f>C41+C38+C35+C32+C29+C26+C23+C20+C17+C14+C11+C8</f>
        <v>1127</v>
      </c>
      <c r="D44" s="511">
        <f t="shared" ref="D44:F44" si="35">D41+D38+D35+D32+D29+D26+D23+D20+D17+D14+D11+D8</f>
        <v>6069</v>
      </c>
      <c r="E44" s="511">
        <f t="shared" si="35"/>
        <v>623052</v>
      </c>
      <c r="F44" s="511">
        <f t="shared" si="35"/>
        <v>464413</v>
      </c>
    </row>
    <row r="45" spans="1:6" ht="23.25" customHeight="1" thickBot="1">
      <c r="A45" s="1102"/>
      <c r="B45" s="512" t="s">
        <v>365</v>
      </c>
      <c r="C45" s="513">
        <f>SUM(C43:C44)</f>
        <v>2697</v>
      </c>
      <c r="D45" s="513">
        <f t="shared" ref="D45" si="36">SUM(D43:D44)</f>
        <v>13393</v>
      </c>
      <c r="E45" s="513">
        <f t="shared" ref="E45" si="37">SUM(E43:E44)</f>
        <v>940971</v>
      </c>
      <c r="F45" s="514">
        <f t="shared" ref="F45" si="38">SUM(F43:F44)</f>
        <v>739820</v>
      </c>
    </row>
  </sheetData>
  <mergeCells count="19">
    <mergeCell ref="A28:A30"/>
    <mergeCell ref="A43:A45"/>
    <mergeCell ref="A37:A39"/>
    <mergeCell ref="A40:A42"/>
    <mergeCell ref="A31:A33"/>
    <mergeCell ref="A34:A36"/>
    <mergeCell ref="A22:A24"/>
    <mergeCell ref="A25:A27"/>
    <mergeCell ref="A1:B1"/>
    <mergeCell ref="A7:A9"/>
    <mergeCell ref="A10:A12"/>
    <mergeCell ref="A13:A15"/>
    <mergeCell ref="A16:A18"/>
    <mergeCell ref="A19:A21"/>
    <mergeCell ref="E1:F1"/>
    <mergeCell ref="A3:E3"/>
    <mergeCell ref="A5:A6"/>
    <mergeCell ref="B5:B6"/>
    <mergeCell ref="A4:F4"/>
  </mergeCells>
  <phoneticPr fontId="39" type="noConversion"/>
  <printOptions horizontalCentered="1"/>
  <pageMargins left="0.7" right="0.7" top="0.75" bottom="0.75" header="0.3" footer="0.3"/>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view="pageBreakPreview" topLeftCell="A10" zoomScale="70" zoomScaleNormal="115" zoomScaleSheetLayoutView="70" workbookViewId="0">
      <selection activeCell="D8" sqref="D8"/>
    </sheetView>
  </sheetViews>
  <sheetFormatPr defaultColWidth="9.140625" defaultRowHeight="12.75"/>
  <cols>
    <col min="1" max="1" width="8.140625" style="29" customWidth="1"/>
    <col min="2" max="2" width="60.42578125" style="30" customWidth="1"/>
    <col min="3" max="14" width="12.7109375" style="29" customWidth="1"/>
    <col min="15" max="15" width="6.7109375" style="23" customWidth="1"/>
    <col min="16" max="16384" width="9.140625" style="23"/>
  </cols>
  <sheetData>
    <row r="1" spans="1:18" s="899" customFormat="1" ht="60" customHeight="1">
      <c r="A1" s="897" t="s">
        <v>309</v>
      </c>
      <c r="B1" s="897"/>
      <c r="C1" s="898"/>
      <c r="D1" s="898"/>
      <c r="E1" s="898"/>
      <c r="F1" s="898"/>
      <c r="G1" s="898"/>
      <c r="H1" s="898"/>
      <c r="I1" s="1103" t="s">
        <v>58</v>
      </c>
      <c r="J1" s="1103"/>
      <c r="K1" s="1103"/>
      <c r="L1" s="1103"/>
      <c r="M1" s="1103"/>
      <c r="N1" s="1103"/>
    </row>
    <row r="2" spans="1:18" ht="53.25" customHeight="1" thickBot="1">
      <c r="A2" s="1104" t="s">
        <v>1176</v>
      </c>
      <c r="B2" s="1104"/>
      <c r="C2" s="1104"/>
      <c r="D2" s="1104"/>
      <c r="E2" s="1104"/>
      <c r="F2" s="1104"/>
      <c r="G2" s="1104"/>
      <c r="H2" s="1104"/>
      <c r="I2" s="1104"/>
      <c r="J2" s="1104"/>
      <c r="K2" s="1104"/>
      <c r="L2" s="1104"/>
      <c r="M2" s="1104"/>
      <c r="N2" s="1104"/>
    </row>
    <row r="3" spans="1:18" ht="64.5" customHeight="1" thickBot="1">
      <c r="A3" s="1110" t="s">
        <v>264</v>
      </c>
      <c r="B3" s="1113" t="s">
        <v>961</v>
      </c>
      <c r="C3" s="1105" t="s">
        <v>962</v>
      </c>
      <c r="D3" s="1106"/>
      <c r="E3" s="1107"/>
      <c r="F3" s="1105" t="s">
        <v>963</v>
      </c>
      <c r="G3" s="1106"/>
      <c r="H3" s="1107"/>
      <c r="I3" s="1105" t="s">
        <v>964</v>
      </c>
      <c r="J3" s="1106"/>
      <c r="K3" s="1107"/>
      <c r="L3" s="1105" t="s">
        <v>965</v>
      </c>
      <c r="M3" s="1106"/>
      <c r="N3" s="1107"/>
      <c r="O3" s="24"/>
    </row>
    <row r="4" spans="1:18" ht="22.5" customHeight="1">
      <c r="A4" s="1111"/>
      <c r="B4" s="1114"/>
      <c r="C4" s="716" t="s">
        <v>25</v>
      </c>
      <c r="D4" s="717" t="s">
        <v>26</v>
      </c>
      <c r="E4" s="718" t="s">
        <v>23</v>
      </c>
      <c r="F4" s="716" t="s">
        <v>25</v>
      </c>
      <c r="G4" s="717" t="s">
        <v>26</v>
      </c>
      <c r="H4" s="718" t="s">
        <v>23</v>
      </c>
      <c r="I4" s="716" t="s">
        <v>25</v>
      </c>
      <c r="J4" s="717" t="s">
        <v>26</v>
      </c>
      <c r="K4" s="718" t="s">
        <v>23</v>
      </c>
      <c r="L4" s="716" t="s">
        <v>25</v>
      </c>
      <c r="M4" s="717" t="s">
        <v>26</v>
      </c>
      <c r="N4" s="718" t="s">
        <v>23</v>
      </c>
      <c r="O4" s="25"/>
    </row>
    <row r="5" spans="1:18" s="12" customFormat="1" ht="29.25" customHeight="1" thickBot="1">
      <c r="A5" s="1112"/>
      <c r="B5" s="1115"/>
      <c r="C5" s="719" t="s">
        <v>89</v>
      </c>
      <c r="D5" s="720" t="s">
        <v>90</v>
      </c>
      <c r="E5" s="721" t="s">
        <v>24</v>
      </c>
      <c r="F5" s="719" t="s">
        <v>89</v>
      </c>
      <c r="G5" s="720" t="s">
        <v>90</v>
      </c>
      <c r="H5" s="721" t="s">
        <v>24</v>
      </c>
      <c r="I5" s="719" t="s">
        <v>89</v>
      </c>
      <c r="J5" s="720" t="s">
        <v>90</v>
      </c>
      <c r="K5" s="721" t="s">
        <v>24</v>
      </c>
      <c r="L5" s="722" t="s">
        <v>89</v>
      </c>
      <c r="M5" s="723" t="s">
        <v>90</v>
      </c>
      <c r="N5" s="724" t="s">
        <v>24</v>
      </c>
      <c r="O5" s="515"/>
    </row>
    <row r="6" spans="1:18" ht="35.25" customHeight="1">
      <c r="A6" s="710">
        <v>1</v>
      </c>
      <c r="B6" s="711" t="s">
        <v>942</v>
      </c>
      <c r="C6" s="728">
        <v>5</v>
      </c>
      <c r="D6" s="729">
        <v>5</v>
      </c>
      <c r="E6" s="730">
        <f>C6+D6</f>
        <v>10</v>
      </c>
      <c r="F6" s="728">
        <v>7</v>
      </c>
      <c r="G6" s="729">
        <v>10</v>
      </c>
      <c r="H6" s="730">
        <f>F6+G6</f>
        <v>17</v>
      </c>
      <c r="I6" s="728">
        <v>1018</v>
      </c>
      <c r="J6" s="729">
        <v>906</v>
      </c>
      <c r="K6" s="730">
        <f>SUM(I6:J6)</f>
        <v>1924</v>
      </c>
      <c r="L6" s="728">
        <v>488</v>
      </c>
      <c r="M6" s="729">
        <v>436</v>
      </c>
      <c r="N6" s="730">
        <f>SUM(L6:M6)</f>
        <v>924</v>
      </c>
      <c r="O6" s="26"/>
    </row>
    <row r="7" spans="1:18" ht="30.75">
      <c r="A7" s="712">
        <v>2</v>
      </c>
      <c r="B7" s="713" t="s">
        <v>943</v>
      </c>
      <c r="C7" s="731">
        <v>6</v>
      </c>
      <c r="D7" s="732">
        <v>142</v>
      </c>
      <c r="E7" s="733">
        <f t="shared" ref="E7:E25" si="0">C7+D7</f>
        <v>148</v>
      </c>
      <c r="F7" s="731">
        <v>10</v>
      </c>
      <c r="G7" s="732">
        <v>263</v>
      </c>
      <c r="H7" s="733">
        <f t="shared" ref="H7:H25" si="1">F7+G7</f>
        <v>273</v>
      </c>
      <c r="I7" s="731">
        <v>1090</v>
      </c>
      <c r="J7" s="732">
        <v>29719</v>
      </c>
      <c r="K7" s="733">
        <f t="shared" ref="K7:K25" si="2">SUM(I7:J7)</f>
        <v>30809</v>
      </c>
      <c r="L7" s="731">
        <v>799</v>
      </c>
      <c r="M7" s="732">
        <v>21333</v>
      </c>
      <c r="N7" s="733">
        <f>SUM(L7:M7)</f>
        <v>22132</v>
      </c>
      <c r="O7" s="26"/>
    </row>
    <row r="8" spans="1:18" ht="30.75">
      <c r="A8" s="712">
        <v>3</v>
      </c>
      <c r="B8" s="713" t="s">
        <v>944</v>
      </c>
      <c r="C8" s="731">
        <v>1</v>
      </c>
      <c r="D8" s="732">
        <v>16</v>
      </c>
      <c r="E8" s="733">
        <f t="shared" si="0"/>
        <v>17</v>
      </c>
      <c r="F8" s="731">
        <v>28</v>
      </c>
      <c r="G8" s="732">
        <v>82</v>
      </c>
      <c r="H8" s="733">
        <f t="shared" si="1"/>
        <v>110</v>
      </c>
      <c r="I8" s="731">
        <v>1102</v>
      </c>
      <c r="J8" s="732">
        <v>15999</v>
      </c>
      <c r="K8" s="734">
        <f t="shared" si="2"/>
        <v>17101</v>
      </c>
      <c r="L8" s="731">
        <v>1010</v>
      </c>
      <c r="M8" s="732">
        <v>11956</v>
      </c>
      <c r="N8" s="733">
        <f t="shared" ref="N8:N25" si="3">SUM(L8:M8)</f>
        <v>12966</v>
      </c>
      <c r="O8" s="26"/>
    </row>
    <row r="9" spans="1:18" ht="30.75">
      <c r="A9" s="712">
        <v>4</v>
      </c>
      <c r="B9" s="713" t="s">
        <v>945</v>
      </c>
      <c r="C9" s="731">
        <v>1</v>
      </c>
      <c r="D9" s="732">
        <v>61</v>
      </c>
      <c r="E9" s="733">
        <f t="shared" si="0"/>
        <v>62</v>
      </c>
      <c r="F9" s="731">
        <v>1</v>
      </c>
      <c r="G9" s="732">
        <v>117</v>
      </c>
      <c r="H9" s="733">
        <f t="shared" si="1"/>
        <v>118</v>
      </c>
      <c r="I9" s="731">
        <v>19</v>
      </c>
      <c r="J9" s="732">
        <v>24599</v>
      </c>
      <c r="K9" s="733">
        <f t="shared" si="2"/>
        <v>24618</v>
      </c>
      <c r="L9" s="731">
        <v>17</v>
      </c>
      <c r="M9" s="732">
        <v>17890</v>
      </c>
      <c r="N9" s="733">
        <f t="shared" si="3"/>
        <v>17907</v>
      </c>
      <c r="O9" s="26"/>
    </row>
    <row r="10" spans="1:18" ht="30.75">
      <c r="A10" s="712">
        <v>5</v>
      </c>
      <c r="B10" s="713" t="s">
        <v>966</v>
      </c>
      <c r="C10" s="731">
        <v>0</v>
      </c>
      <c r="D10" s="732">
        <v>31</v>
      </c>
      <c r="E10" s="733">
        <f t="shared" si="0"/>
        <v>31</v>
      </c>
      <c r="F10" s="731">
        <v>0</v>
      </c>
      <c r="G10" s="732">
        <v>63</v>
      </c>
      <c r="H10" s="733">
        <f t="shared" si="1"/>
        <v>63</v>
      </c>
      <c r="I10" s="731">
        <v>0</v>
      </c>
      <c r="J10" s="732">
        <v>12313</v>
      </c>
      <c r="K10" s="734">
        <f t="shared" si="2"/>
        <v>12313</v>
      </c>
      <c r="L10" s="731">
        <v>0</v>
      </c>
      <c r="M10" s="732">
        <v>9248</v>
      </c>
      <c r="N10" s="733">
        <f t="shared" si="3"/>
        <v>9248</v>
      </c>
      <c r="O10" s="26"/>
      <c r="Q10"/>
      <c r="R10"/>
    </row>
    <row r="11" spans="1:18" ht="30.75">
      <c r="A11" s="712">
        <v>6</v>
      </c>
      <c r="B11" s="713" t="s">
        <v>946</v>
      </c>
      <c r="C11" s="731">
        <v>0</v>
      </c>
      <c r="D11" s="732">
        <v>20</v>
      </c>
      <c r="E11" s="733">
        <f t="shared" si="0"/>
        <v>20</v>
      </c>
      <c r="F11" s="731">
        <v>0</v>
      </c>
      <c r="G11" s="732">
        <v>56</v>
      </c>
      <c r="H11" s="733">
        <f t="shared" si="1"/>
        <v>56</v>
      </c>
      <c r="I11" s="731">
        <v>0</v>
      </c>
      <c r="J11" s="732">
        <v>9184</v>
      </c>
      <c r="K11" s="733">
        <f t="shared" si="2"/>
        <v>9184</v>
      </c>
      <c r="L11" s="731">
        <v>0</v>
      </c>
      <c r="M11" s="732">
        <v>6575</v>
      </c>
      <c r="N11" s="733">
        <f t="shared" si="3"/>
        <v>6575</v>
      </c>
      <c r="O11" s="26"/>
      <c r="Q11"/>
      <c r="R11"/>
    </row>
    <row r="12" spans="1:18" ht="30.75">
      <c r="A12" s="712">
        <v>7</v>
      </c>
      <c r="B12" s="713" t="s">
        <v>947</v>
      </c>
      <c r="C12" s="731">
        <v>0</v>
      </c>
      <c r="D12" s="732">
        <v>2</v>
      </c>
      <c r="E12" s="733">
        <f t="shared" si="0"/>
        <v>2</v>
      </c>
      <c r="F12" s="731">
        <v>0</v>
      </c>
      <c r="G12" s="732">
        <v>4</v>
      </c>
      <c r="H12" s="733">
        <f t="shared" si="1"/>
        <v>4</v>
      </c>
      <c r="I12" s="731">
        <v>0</v>
      </c>
      <c r="J12" s="732">
        <v>552</v>
      </c>
      <c r="K12" s="734">
        <f t="shared" si="2"/>
        <v>552</v>
      </c>
      <c r="L12" s="731">
        <v>0</v>
      </c>
      <c r="M12" s="732">
        <v>311</v>
      </c>
      <c r="N12" s="733">
        <f t="shared" si="3"/>
        <v>311</v>
      </c>
      <c r="O12" s="26"/>
      <c r="Q12"/>
      <c r="R12"/>
    </row>
    <row r="13" spans="1:18" ht="36" customHeight="1">
      <c r="A13" s="712">
        <v>8</v>
      </c>
      <c r="B13" s="713" t="s">
        <v>948</v>
      </c>
      <c r="C13" s="731">
        <v>1</v>
      </c>
      <c r="D13" s="732">
        <v>13</v>
      </c>
      <c r="E13" s="733">
        <f t="shared" si="0"/>
        <v>14</v>
      </c>
      <c r="F13" s="731">
        <v>7</v>
      </c>
      <c r="G13" s="732">
        <v>16</v>
      </c>
      <c r="H13" s="733">
        <f t="shared" si="1"/>
        <v>23</v>
      </c>
      <c r="I13" s="731">
        <v>3724</v>
      </c>
      <c r="J13" s="732">
        <v>1461</v>
      </c>
      <c r="K13" s="733">
        <f t="shared" si="2"/>
        <v>5185</v>
      </c>
      <c r="L13" s="731">
        <v>2659</v>
      </c>
      <c r="M13" s="732">
        <v>1091</v>
      </c>
      <c r="N13" s="733">
        <f t="shared" si="3"/>
        <v>3750</v>
      </c>
      <c r="O13" s="26"/>
      <c r="Q13"/>
      <c r="R13"/>
    </row>
    <row r="14" spans="1:18" ht="35.25" customHeight="1">
      <c r="A14" s="712">
        <v>9</v>
      </c>
      <c r="B14" s="713" t="s">
        <v>949</v>
      </c>
      <c r="C14" s="731">
        <v>2</v>
      </c>
      <c r="D14" s="732">
        <v>9</v>
      </c>
      <c r="E14" s="733">
        <f t="shared" si="0"/>
        <v>11</v>
      </c>
      <c r="F14" s="731">
        <v>3</v>
      </c>
      <c r="G14" s="732">
        <v>76</v>
      </c>
      <c r="H14" s="733">
        <f t="shared" si="1"/>
        <v>79</v>
      </c>
      <c r="I14" s="731">
        <v>42601</v>
      </c>
      <c r="J14" s="732">
        <v>32275</v>
      </c>
      <c r="K14" s="734">
        <f t="shared" si="2"/>
        <v>74876</v>
      </c>
      <c r="L14" s="731">
        <v>37755</v>
      </c>
      <c r="M14" s="732">
        <v>27027</v>
      </c>
      <c r="N14" s="733">
        <f t="shared" si="3"/>
        <v>64782</v>
      </c>
      <c r="O14" s="26"/>
      <c r="Q14"/>
      <c r="R14"/>
    </row>
    <row r="15" spans="1:18" ht="39" customHeight="1">
      <c r="A15" s="712">
        <v>10</v>
      </c>
      <c r="B15" s="713" t="s">
        <v>950</v>
      </c>
      <c r="C15" s="731">
        <v>21</v>
      </c>
      <c r="D15" s="732">
        <v>73</v>
      </c>
      <c r="E15" s="733">
        <f t="shared" si="0"/>
        <v>94</v>
      </c>
      <c r="F15" s="731">
        <v>421</v>
      </c>
      <c r="G15" s="732">
        <v>1658</v>
      </c>
      <c r="H15" s="733">
        <f t="shared" si="1"/>
        <v>2079</v>
      </c>
      <c r="I15" s="731">
        <v>22696</v>
      </c>
      <c r="J15" s="732">
        <v>24552</v>
      </c>
      <c r="K15" s="733">
        <f t="shared" si="2"/>
        <v>47248</v>
      </c>
      <c r="L15" s="731">
        <v>18413</v>
      </c>
      <c r="M15" s="732">
        <v>16834</v>
      </c>
      <c r="N15" s="733">
        <f t="shared" si="3"/>
        <v>35247</v>
      </c>
      <c r="O15" s="26"/>
      <c r="Q15"/>
      <c r="R15"/>
    </row>
    <row r="16" spans="1:18" ht="33.75" customHeight="1">
      <c r="A16" s="712">
        <v>11</v>
      </c>
      <c r="B16" s="713" t="s">
        <v>951</v>
      </c>
      <c r="C16" s="731">
        <v>1</v>
      </c>
      <c r="D16" s="732">
        <v>33</v>
      </c>
      <c r="E16" s="733">
        <f t="shared" si="0"/>
        <v>34</v>
      </c>
      <c r="F16" s="731">
        <v>2</v>
      </c>
      <c r="G16" s="732">
        <v>345</v>
      </c>
      <c r="H16" s="733">
        <f t="shared" si="1"/>
        <v>347</v>
      </c>
      <c r="I16" s="731">
        <v>48</v>
      </c>
      <c r="J16" s="732">
        <v>36506</v>
      </c>
      <c r="K16" s="734">
        <f t="shared" si="2"/>
        <v>36554</v>
      </c>
      <c r="L16" s="731">
        <v>46</v>
      </c>
      <c r="M16" s="732">
        <v>24542</v>
      </c>
      <c r="N16" s="733">
        <f t="shared" si="3"/>
        <v>24588</v>
      </c>
      <c r="O16" s="26"/>
      <c r="Q16"/>
      <c r="R16"/>
    </row>
    <row r="17" spans="1:18" ht="30.75">
      <c r="A17" s="712">
        <v>12</v>
      </c>
      <c r="B17" s="713" t="s">
        <v>952</v>
      </c>
      <c r="C17" s="731">
        <v>0</v>
      </c>
      <c r="D17" s="732">
        <v>202</v>
      </c>
      <c r="E17" s="733">
        <f t="shared" si="0"/>
        <v>202</v>
      </c>
      <c r="F17" s="731">
        <v>0</v>
      </c>
      <c r="G17" s="732">
        <v>1052</v>
      </c>
      <c r="H17" s="733">
        <f t="shared" si="1"/>
        <v>1052</v>
      </c>
      <c r="I17" s="731">
        <v>0</v>
      </c>
      <c r="J17" s="732">
        <v>301944</v>
      </c>
      <c r="K17" s="733">
        <f t="shared" si="2"/>
        <v>301944</v>
      </c>
      <c r="L17" s="731">
        <v>0</v>
      </c>
      <c r="M17" s="732">
        <v>226494</v>
      </c>
      <c r="N17" s="733">
        <f t="shared" si="3"/>
        <v>226494</v>
      </c>
      <c r="O17" s="26"/>
      <c r="Q17"/>
      <c r="R17"/>
    </row>
    <row r="18" spans="1:18" ht="30.75">
      <c r="A18" s="712">
        <v>13</v>
      </c>
      <c r="B18" s="713" t="s">
        <v>953</v>
      </c>
      <c r="C18" s="731">
        <v>2</v>
      </c>
      <c r="D18" s="732">
        <v>10</v>
      </c>
      <c r="E18" s="733">
        <f t="shared" si="0"/>
        <v>12</v>
      </c>
      <c r="F18" s="731">
        <v>214</v>
      </c>
      <c r="G18" s="732">
        <v>191</v>
      </c>
      <c r="H18" s="733">
        <f t="shared" si="1"/>
        <v>405</v>
      </c>
      <c r="I18" s="731">
        <v>4532</v>
      </c>
      <c r="J18" s="732">
        <v>13881</v>
      </c>
      <c r="K18" s="734">
        <f t="shared" si="2"/>
        <v>18413</v>
      </c>
      <c r="L18" s="731">
        <v>4368</v>
      </c>
      <c r="M18" s="732">
        <v>11522</v>
      </c>
      <c r="N18" s="733">
        <f t="shared" si="3"/>
        <v>15890</v>
      </c>
      <c r="O18" s="26"/>
      <c r="Q18"/>
      <c r="R18"/>
    </row>
    <row r="19" spans="1:18" ht="30.75">
      <c r="A19" s="712">
        <v>14</v>
      </c>
      <c r="B19" s="713" t="s">
        <v>954</v>
      </c>
      <c r="C19" s="731">
        <v>34</v>
      </c>
      <c r="D19" s="732">
        <v>134</v>
      </c>
      <c r="E19" s="733">
        <f t="shared" si="0"/>
        <v>168</v>
      </c>
      <c r="F19" s="731">
        <v>138</v>
      </c>
      <c r="G19" s="732">
        <v>874</v>
      </c>
      <c r="H19" s="733">
        <f t="shared" si="1"/>
        <v>1012</v>
      </c>
      <c r="I19" s="731">
        <v>5389</v>
      </c>
      <c r="J19" s="732">
        <v>38223</v>
      </c>
      <c r="K19" s="733">
        <f t="shared" si="2"/>
        <v>43612</v>
      </c>
      <c r="L19" s="731">
        <v>4951</v>
      </c>
      <c r="M19" s="732">
        <v>25675</v>
      </c>
      <c r="N19" s="733">
        <f t="shared" si="3"/>
        <v>30626</v>
      </c>
      <c r="O19" s="26"/>
      <c r="Q19"/>
      <c r="R19"/>
    </row>
    <row r="20" spans="1:18" ht="30.75">
      <c r="A20" s="712">
        <v>15</v>
      </c>
      <c r="B20" s="713" t="s">
        <v>955</v>
      </c>
      <c r="C20" s="731">
        <v>5</v>
      </c>
      <c r="D20" s="732">
        <v>72</v>
      </c>
      <c r="E20" s="733">
        <f t="shared" si="0"/>
        <v>77</v>
      </c>
      <c r="F20" s="731">
        <v>57</v>
      </c>
      <c r="G20" s="732">
        <v>253</v>
      </c>
      <c r="H20" s="733">
        <f t="shared" si="1"/>
        <v>310</v>
      </c>
      <c r="I20" s="731">
        <v>2481</v>
      </c>
      <c r="J20" s="732">
        <v>36225</v>
      </c>
      <c r="K20" s="734">
        <f t="shared" si="2"/>
        <v>38706</v>
      </c>
      <c r="L20" s="731">
        <v>1975</v>
      </c>
      <c r="M20" s="732">
        <v>29955</v>
      </c>
      <c r="N20" s="733">
        <f t="shared" si="3"/>
        <v>31930</v>
      </c>
      <c r="O20" s="26"/>
      <c r="Q20"/>
      <c r="R20"/>
    </row>
    <row r="21" spans="1:18" ht="50.1" customHeight="1">
      <c r="A21" s="712">
        <v>16</v>
      </c>
      <c r="B21" s="713" t="s">
        <v>956</v>
      </c>
      <c r="C21" s="731">
        <v>4</v>
      </c>
      <c r="D21" s="732">
        <v>27</v>
      </c>
      <c r="E21" s="734">
        <f t="shared" si="0"/>
        <v>31</v>
      </c>
      <c r="F21" s="731">
        <v>18</v>
      </c>
      <c r="G21" s="732">
        <v>113</v>
      </c>
      <c r="H21" s="733">
        <f t="shared" si="1"/>
        <v>131</v>
      </c>
      <c r="I21" s="731">
        <v>1172</v>
      </c>
      <c r="J21" s="732">
        <v>6585</v>
      </c>
      <c r="K21" s="733">
        <f t="shared" si="2"/>
        <v>7757</v>
      </c>
      <c r="L21" s="731">
        <v>988</v>
      </c>
      <c r="M21" s="732">
        <v>4707</v>
      </c>
      <c r="N21" s="733">
        <f t="shared" si="3"/>
        <v>5695</v>
      </c>
      <c r="O21" s="26"/>
      <c r="Q21"/>
      <c r="R21"/>
    </row>
    <row r="22" spans="1:18" ht="30.75">
      <c r="A22" s="712">
        <v>17</v>
      </c>
      <c r="B22" s="713" t="s">
        <v>957</v>
      </c>
      <c r="C22" s="731">
        <v>2</v>
      </c>
      <c r="D22" s="732">
        <v>4</v>
      </c>
      <c r="E22" s="733">
        <f t="shared" si="0"/>
        <v>6</v>
      </c>
      <c r="F22" s="731">
        <v>8</v>
      </c>
      <c r="G22" s="732">
        <v>40</v>
      </c>
      <c r="H22" s="733">
        <f t="shared" si="1"/>
        <v>48</v>
      </c>
      <c r="I22" s="731">
        <v>47</v>
      </c>
      <c r="J22" s="732">
        <v>723</v>
      </c>
      <c r="K22" s="734">
        <f t="shared" si="2"/>
        <v>770</v>
      </c>
      <c r="L22" s="731">
        <v>41</v>
      </c>
      <c r="M22" s="732">
        <v>544</v>
      </c>
      <c r="N22" s="733">
        <f t="shared" si="3"/>
        <v>585</v>
      </c>
      <c r="O22" s="26"/>
      <c r="Q22"/>
      <c r="R22"/>
    </row>
    <row r="23" spans="1:18" ht="40.5" customHeight="1">
      <c r="A23" s="712">
        <v>18</v>
      </c>
      <c r="B23" s="713" t="s">
        <v>958</v>
      </c>
      <c r="C23" s="731">
        <v>35</v>
      </c>
      <c r="D23" s="732">
        <v>24</v>
      </c>
      <c r="E23" s="733">
        <f t="shared" si="0"/>
        <v>59</v>
      </c>
      <c r="F23" s="731">
        <v>89</v>
      </c>
      <c r="G23" s="732">
        <v>72</v>
      </c>
      <c r="H23" s="733">
        <f t="shared" si="1"/>
        <v>161</v>
      </c>
      <c r="I23" s="731">
        <v>1174</v>
      </c>
      <c r="J23" s="732">
        <v>6166</v>
      </c>
      <c r="K23" s="733">
        <f t="shared" si="2"/>
        <v>7340</v>
      </c>
      <c r="L23" s="731">
        <v>926</v>
      </c>
      <c r="M23" s="732">
        <v>4387</v>
      </c>
      <c r="N23" s="733">
        <f t="shared" si="3"/>
        <v>5313</v>
      </c>
      <c r="O23" s="26"/>
      <c r="Q23"/>
      <c r="R23"/>
    </row>
    <row r="24" spans="1:18" ht="30.75">
      <c r="A24" s="712">
        <v>19</v>
      </c>
      <c r="B24" s="713" t="s">
        <v>959</v>
      </c>
      <c r="C24" s="731">
        <v>47</v>
      </c>
      <c r="D24" s="732">
        <v>104</v>
      </c>
      <c r="E24" s="733">
        <f t="shared" si="0"/>
        <v>151</v>
      </c>
      <c r="F24" s="731">
        <v>61</v>
      </c>
      <c r="G24" s="732">
        <v>411</v>
      </c>
      <c r="H24" s="733">
        <f t="shared" si="1"/>
        <v>472</v>
      </c>
      <c r="I24" s="731">
        <v>6393</v>
      </c>
      <c r="J24" s="732">
        <v>20177</v>
      </c>
      <c r="K24" s="734">
        <f t="shared" si="2"/>
        <v>26570</v>
      </c>
      <c r="L24" s="731">
        <v>5969</v>
      </c>
      <c r="M24" s="732">
        <v>14877</v>
      </c>
      <c r="N24" s="733">
        <f t="shared" si="3"/>
        <v>20846</v>
      </c>
      <c r="O24" s="26"/>
      <c r="Q24"/>
      <c r="R24"/>
    </row>
    <row r="25" spans="1:18" ht="38.25" customHeight="1" thickBot="1">
      <c r="A25" s="714">
        <v>20</v>
      </c>
      <c r="B25" s="715" t="s">
        <v>960</v>
      </c>
      <c r="C25" s="731">
        <v>1403</v>
      </c>
      <c r="D25" s="732">
        <v>145</v>
      </c>
      <c r="E25" s="734">
        <f t="shared" si="0"/>
        <v>1548</v>
      </c>
      <c r="F25" s="731">
        <v>6260</v>
      </c>
      <c r="G25" s="732">
        <v>373</v>
      </c>
      <c r="H25" s="734">
        <f t="shared" si="1"/>
        <v>6633</v>
      </c>
      <c r="I25" s="731">
        <v>224433</v>
      </c>
      <c r="J25" s="732">
        <v>11062</v>
      </c>
      <c r="K25" s="733">
        <f t="shared" si="2"/>
        <v>235495</v>
      </c>
      <c r="L25" s="731">
        <v>195002</v>
      </c>
      <c r="M25" s="732">
        <v>9009</v>
      </c>
      <c r="N25" s="733">
        <f t="shared" si="3"/>
        <v>204011</v>
      </c>
      <c r="O25" s="26"/>
      <c r="Q25"/>
      <c r="R25"/>
    </row>
    <row r="26" spans="1:18" ht="50.1" customHeight="1" thickBot="1">
      <c r="A26" s="1108" t="s">
        <v>967</v>
      </c>
      <c r="B26" s="1109"/>
      <c r="C26" s="725">
        <f>SUM(C6:C25)</f>
        <v>1570</v>
      </c>
      <c r="D26" s="726">
        <f>SUM(D6:D25)</f>
        <v>1127</v>
      </c>
      <c r="E26" s="727">
        <f>SUM(E6:E25)</f>
        <v>2697</v>
      </c>
      <c r="F26" s="725">
        <f t="shared" ref="F26:N26" si="4">SUM(F6:F25)</f>
        <v>7324</v>
      </c>
      <c r="G26" s="726">
        <f t="shared" si="4"/>
        <v>6069</v>
      </c>
      <c r="H26" s="727">
        <f t="shared" si="4"/>
        <v>13393</v>
      </c>
      <c r="I26" s="725">
        <f t="shared" si="4"/>
        <v>317919</v>
      </c>
      <c r="J26" s="726">
        <f t="shared" si="4"/>
        <v>623052</v>
      </c>
      <c r="K26" s="727">
        <f t="shared" si="4"/>
        <v>940971</v>
      </c>
      <c r="L26" s="725">
        <f t="shared" si="4"/>
        <v>275407</v>
      </c>
      <c r="M26" s="726">
        <f t="shared" si="4"/>
        <v>464413</v>
      </c>
      <c r="N26" s="727">
        <f t="shared" si="4"/>
        <v>739820</v>
      </c>
      <c r="O26" s="27"/>
      <c r="Q26"/>
      <c r="R26"/>
    </row>
    <row r="27" spans="1:18" ht="17.25" customHeight="1">
      <c r="A27" s="28"/>
      <c r="B27" s="23"/>
      <c r="Q27"/>
      <c r="R27"/>
    </row>
    <row r="28" spans="1:18">
      <c r="C28" s="518"/>
      <c r="Q28"/>
      <c r="R28"/>
    </row>
    <row r="29" spans="1:18">
      <c r="Q29"/>
      <c r="R29"/>
    </row>
  </sheetData>
  <mergeCells count="9">
    <mergeCell ref="I1:N1"/>
    <mergeCell ref="A2:N2"/>
    <mergeCell ref="L3:N3"/>
    <mergeCell ref="A26:B26"/>
    <mergeCell ref="A3:A5"/>
    <mergeCell ref="B3:B5"/>
    <mergeCell ref="C3:E3"/>
    <mergeCell ref="F3:H3"/>
    <mergeCell ref="I3:K3"/>
  </mergeCells>
  <phoneticPr fontId="39" type="noConversion"/>
  <printOptions horizontalCentered="1" verticalCentered="1"/>
  <pageMargins left="0" right="0" top="0.74803149606299213" bottom="0.74803149606299213" header="0.31496062992125984" footer="0.31496062992125984"/>
  <pageSetup paperSize="9" scale="5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6"/>
  <sheetViews>
    <sheetView showGridLines="0" view="pageBreakPreview" topLeftCell="A70" zoomScaleNormal="100" zoomScaleSheetLayoutView="100" workbookViewId="0">
      <selection activeCell="L94" sqref="L94"/>
    </sheetView>
  </sheetViews>
  <sheetFormatPr defaultColWidth="9.140625" defaultRowHeight="12.75"/>
  <cols>
    <col min="1" max="1" width="7.140625" style="2" customWidth="1"/>
    <col min="2" max="2" width="22.7109375" style="2" customWidth="1"/>
    <col min="3" max="3" width="18.140625" style="142" customWidth="1"/>
    <col min="4" max="6" width="16.7109375" style="142" customWidth="1"/>
    <col min="7" max="16384" width="9.140625" style="2"/>
  </cols>
  <sheetData>
    <row r="1" spans="1:6" ht="50.1" customHeight="1">
      <c r="A1" s="409" t="s">
        <v>309</v>
      </c>
      <c r="B1" s="409"/>
      <c r="C1" s="403"/>
      <c r="D1" s="403"/>
      <c r="E1" s="433" t="s">
        <v>58</v>
      </c>
      <c r="F1" s="403"/>
    </row>
    <row r="2" spans="1:6" ht="6" customHeight="1"/>
    <row r="3" spans="1:6" ht="31.5" customHeight="1" thickBot="1">
      <c r="A3" s="1092" t="s">
        <v>1118</v>
      </c>
      <c r="B3" s="1092"/>
      <c r="C3" s="1092"/>
      <c r="D3" s="1092"/>
      <c r="E3" s="1092"/>
      <c r="F3" s="1092"/>
    </row>
    <row r="4" spans="1:6" ht="30" customHeight="1">
      <c r="A4" s="1117" t="s">
        <v>144</v>
      </c>
      <c r="B4" s="1118"/>
      <c r="C4" s="1121" t="s">
        <v>448</v>
      </c>
      <c r="D4" s="1123" t="s">
        <v>449</v>
      </c>
      <c r="E4" s="1125" t="s">
        <v>149</v>
      </c>
      <c r="F4" s="1123" t="s">
        <v>450</v>
      </c>
    </row>
    <row r="5" spans="1:6" ht="30" customHeight="1" thickBot="1">
      <c r="A5" s="1119"/>
      <c r="B5" s="1120"/>
      <c r="C5" s="1122"/>
      <c r="D5" s="1124"/>
      <c r="E5" s="1126"/>
      <c r="F5" s="1124"/>
    </row>
    <row r="6" spans="1:6" ht="20.100000000000001" customHeight="1">
      <c r="A6" s="173">
        <v>1</v>
      </c>
      <c r="B6" s="174" t="s">
        <v>27</v>
      </c>
      <c r="C6" s="516">
        <v>54</v>
      </c>
      <c r="D6" s="735">
        <v>283</v>
      </c>
      <c r="E6" s="740">
        <v>20948</v>
      </c>
      <c r="F6" s="735">
        <v>18156</v>
      </c>
    </row>
    <row r="7" spans="1:6" ht="20.100000000000001" customHeight="1">
      <c r="A7" s="175">
        <v>2</v>
      </c>
      <c r="B7" s="176" t="s">
        <v>28</v>
      </c>
      <c r="C7" s="517">
        <v>20</v>
      </c>
      <c r="D7" s="736">
        <v>37</v>
      </c>
      <c r="E7" s="741">
        <v>1008</v>
      </c>
      <c r="F7" s="736">
        <v>952</v>
      </c>
    </row>
    <row r="8" spans="1:6" ht="20.100000000000001" customHeight="1">
      <c r="A8" s="175">
        <v>3</v>
      </c>
      <c r="B8" s="176" t="s">
        <v>29</v>
      </c>
      <c r="C8" s="517">
        <v>55</v>
      </c>
      <c r="D8" s="736">
        <v>166</v>
      </c>
      <c r="E8" s="741">
        <v>3347</v>
      </c>
      <c r="F8" s="736">
        <v>2369</v>
      </c>
    </row>
    <row r="9" spans="1:6" ht="20.100000000000001" customHeight="1">
      <c r="A9" s="175">
        <v>4</v>
      </c>
      <c r="B9" s="176" t="s">
        <v>30</v>
      </c>
      <c r="C9" s="707">
        <v>16</v>
      </c>
      <c r="D9" s="737">
        <v>30</v>
      </c>
      <c r="E9" s="742">
        <v>646</v>
      </c>
      <c r="F9" s="737">
        <v>514</v>
      </c>
    </row>
    <row r="10" spans="1:6" ht="20.100000000000001" customHeight="1">
      <c r="A10" s="175">
        <v>5</v>
      </c>
      <c r="B10" s="176" t="s">
        <v>32</v>
      </c>
      <c r="C10" s="517">
        <v>15</v>
      </c>
      <c r="D10" s="736">
        <v>69</v>
      </c>
      <c r="E10" s="741">
        <v>2363</v>
      </c>
      <c r="F10" s="736">
        <v>1822</v>
      </c>
    </row>
    <row r="11" spans="1:6" ht="20.100000000000001" customHeight="1">
      <c r="A11" s="175">
        <v>6</v>
      </c>
      <c r="B11" s="176" t="s">
        <v>33</v>
      </c>
      <c r="C11" s="517">
        <v>195</v>
      </c>
      <c r="D11" s="736">
        <v>1207</v>
      </c>
      <c r="E11" s="741">
        <v>90324</v>
      </c>
      <c r="F11" s="736">
        <v>73660</v>
      </c>
    </row>
    <row r="12" spans="1:6" ht="20.100000000000001" customHeight="1">
      <c r="A12" s="175">
        <v>7</v>
      </c>
      <c r="B12" s="176" t="s">
        <v>34</v>
      </c>
      <c r="C12" s="707">
        <v>43</v>
      </c>
      <c r="D12" s="737">
        <v>160</v>
      </c>
      <c r="E12" s="742">
        <v>12801</v>
      </c>
      <c r="F12" s="737">
        <v>10147</v>
      </c>
    </row>
    <row r="13" spans="1:6" ht="20.100000000000001" customHeight="1">
      <c r="A13" s="175">
        <v>8</v>
      </c>
      <c r="B13" s="176" t="s">
        <v>36</v>
      </c>
      <c r="C13" s="517">
        <v>18</v>
      </c>
      <c r="D13" s="736">
        <v>32</v>
      </c>
      <c r="E13" s="741">
        <v>589</v>
      </c>
      <c r="F13" s="736">
        <v>504</v>
      </c>
    </row>
    <row r="14" spans="1:6" ht="20.100000000000001" customHeight="1">
      <c r="A14" s="175">
        <v>9</v>
      </c>
      <c r="B14" s="176" t="s">
        <v>37</v>
      </c>
      <c r="C14" s="517">
        <v>26</v>
      </c>
      <c r="D14" s="736">
        <v>128</v>
      </c>
      <c r="E14" s="741">
        <v>7107</v>
      </c>
      <c r="F14" s="736">
        <v>6043</v>
      </c>
    </row>
    <row r="15" spans="1:6" ht="20.100000000000001" customHeight="1">
      <c r="A15" s="175">
        <v>10</v>
      </c>
      <c r="B15" s="176" t="s">
        <v>38</v>
      </c>
      <c r="C15" s="707">
        <v>50</v>
      </c>
      <c r="D15" s="737">
        <v>209</v>
      </c>
      <c r="E15" s="742">
        <v>5482</v>
      </c>
      <c r="F15" s="737">
        <v>4604</v>
      </c>
    </row>
    <row r="16" spans="1:6" ht="20.100000000000001" customHeight="1">
      <c r="A16" s="175">
        <v>11</v>
      </c>
      <c r="B16" s="176" t="s">
        <v>42</v>
      </c>
      <c r="C16" s="517">
        <v>14</v>
      </c>
      <c r="D16" s="736">
        <v>42</v>
      </c>
      <c r="E16" s="741">
        <v>2482</v>
      </c>
      <c r="F16" s="736">
        <v>1834</v>
      </c>
    </row>
    <row r="17" spans="1:11" ht="20.100000000000001" customHeight="1">
      <c r="A17" s="175">
        <v>12</v>
      </c>
      <c r="B17" s="176" t="s">
        <v>43</v>
      </c>
      <c r="C17" s="517">
        <v>24</v>
      </c>
      <c r="D17" s="736">
        <v>68</v>
      </c>
      <c r="E17" s="741">
        <v>1226</v>
      </c>
      <c r="F17" s="736">
        <v>1062</v>
      </c>
    </row>
    <row r="18" spans="1:11" ht="20.100000000000001" customHeight="1">
      <c r="A18" s="175">
        <v>13</v>
      </c>
      <c r="B18" s="176" t="s">
        <v>44</v>
      </c>
      <c r="C18" s="707">
        <v>14</v>
      </c>
      <c r="D18" s="737">
        <v>22</v>
      </c>
      <c r="E18" s="742">
        <v>342</v>
      </c>
      <c r="F18" s="737">
        <v>280</v>
      </c>
      <c r="K18" s="696"/>
    </row>
    <row r="19" spans="1:11" ht="20.100000000000001" customHeight="1">
      <c r="A19" s="175">
        <v>14</v>
      </c>
      <c r="B19" s="176" t="s">
        <v>45</v>
      </c>
      <c r="C19" s="517">
        <v>12</v>
      </c>
      <c r="D19" s="736">
        <v>27</v>
      </c>
      <c r="E19" s="741">
        <v>1646</v>
      </c>
      <c r="F19" s="736">
        <v>1230</v>
      </c>
    </row>
    <row r="20" spans="1:11" ht="20.100000000000001" customHeight="1">
      <c r="A20" s="175">
        <v>15</v>
      </c>
      <c r="B20" s="176" t="s">
        <v>46</v>
      </c>
      <c r="C20" s="517">
        <v>21</v>
      </c>
      <c r="D20" s="736">
        <v>36</v>
      </c>
      <c r="E20" s="741">
        <v>460</v>
      </c>
      <c r="F20" s="736">
        <v>409</v>
      </c>
    </row>
    <row r="21" spans="1:11" ht="20.100000000000001" customHeight="1">
      <c r="A21" s="175">
        <v>16</v>
      </c>
      <c r="B21" s="176" t="s">
        <v>47</v>
      </c>
      <c r="C21" s="707">
        <v>66</v>
      </c>
      <c r="D21" s="737">
        <v>296</v>
      </c>
      <c r="E21" s="742">
        <v>28862</v>
      </c>
      <c r="F21" s="737">
        <v>22392</v>
      </c>
    </row>
    <row r="22" spans="1:11" ht="20.100000000000001" customHeight="1">
      <c r="A22" s="175">
        <v>17</v>
      </c>
      <c r="B22" s="176" t="s">
        <v>48</v>
      </c>
      <c r="C22" s="517">
        <v>44</v>
      </c>
      <c r="D22" s="736">
        <v>310</v>
      </c>
      <c r="E22" s="741">
        <v>3577</v>
      </c>
      <c r="F22" s="736">
        <v>3131</v>
      </c>
    </row>
    <row r="23" spans="1:11" ht="20.100000000000001" customHeight="1">
      <c r="A23" s="175">
        <v>18</v>
      </c>
      <c r="B23" s="176" t="s">
        <v>49</v>
      </c>
      <c r="C23" s="517">
        <v>8</v>
      </c>
      <c r="D23" s="736">
        <v>9</v>
      </c>
      <c r="E23" s="741">
        <v>500</v>
      </c>
      <c r="F23" s="736">
        <v>401</v>
      </c>
    </row>
    <row r="24" spans="1:11" ht="20.100000000000001" customHeight="1">
      <c r="A24" s="175">
        <v>19</v>
      </c>
      <c r="B24" s="176" t="s">
        <v>50</v>
      </c>
      <c r="C24" s="707">
        <v>34</v>
      </c>
      <c r="D24" s="737">
        <v>61</v>
      </c>
      <c r="E24" s="742">
        <v>1849</v>
      </c>
      <c r="F24" s="737">
        <v>1568</v>
      </c>
    </row>
    <row r="25" spans="1:11" ht="20.100000000000001" customHeight="1">
      <c r="A25" s="175">
        <v>20</v>
      </c>
      <c r="B25" s="176" t="s">
        <v>51</v>
      </c>
      <c r="C25" s="517">
        <v>37</v>
      </c>
      <c r="D25" s="736">
        <v>179</v>
      </c>
      <c r="E25" s="741">
        <v>5773</v>
      </c>
      <c r="F25" s="736">
        <v>4589</v>
      </c>
    </row>
    <row r="26" spans="1:11" ht="20.100000000000001" customHeight="1">
      <c r="A26" s="175">
        <v>21</v>
      </c>
      <c r="B26" s="176" t="s">
        <v>52</v>
      </c>
      <c r="C26" s="517">
        <v>35</v>
      </c>
      <c r="D26" s="736">
        <v>304</v>
      </c>
      <c r="E26" s="741">
        <v>7860</v>
      </c>
      <c r="F26" s="736">
        <v>4717</v>
      </c>
    </row>
    <row r="27" spans="1:11" ht="20.100000000000001" customHeight="1">
      <c r="A27" s="175">
        <v>22</v>
      </c>
      <c r="B27" s="176" t="s">
        <v>54</v>
      </c>
      <c r="C27" s="707">
        <v>27</v>
      </c>
      <c r="D27" s="737">
        <v>66</v>
      </c>
      <c r="E27" s="742">
        <v>1100</v>
      </c>
      <c r="F27" s="737">
        <v>960</v>
      </c>
    </row>
    <row r="28" spans="1:11" ht="20.100000000000001" customHeight="1">
      <c r="A28" s="175">
        <v>23</v>
      </c>
      <c r="B28" s="176" t="s">
        <v>55</v>
      </c>
      <c r="C28" s="517">
        <v>38</v>
      </c>
      <c r="D28" s="736">
        <v>127</v>
      </c>
      <c r="E28" s="741">
        <v>2165</v>
      </c>
      <c r="F28" s="736">
        <v>1956</v>
      </c>
    </row>
    <row r="29" spans="1:11" ht="20.100000000000001" customHeight="1">
      <c r="A29" s="175">
        <v>24</v>
      </c>
      <c r="B29" s="176" t="s">
        <v>56</v>
      </c>
      <c r="C29" s="517">
        <v>22</v>
      </c>
      <c r="D29" s="736">
        <v>54</v>
      </c>
      <c r="E29" s="741">
        <v>1822</v>
      </c>
      <c r="F29" s="736">
        <v>1367</v>
      </c>
    </row>
    <row r="30" spans="1:11" ht="20.100000000000001" customHeight="1">
      <c r="A30" s="175">
        <v>25</v>
      </c>
      <c r="B30" s="176" t="s">
        <v>92</v>
      </c>
      <c r="C30" s="707">
        <v>37</v>
      </c>
      <c r="D30" s="737">
        <v>105</v>
      </c>
      <c r="E30" s="742">
        <v>6408</v>
      </c>
      <c r="F30" s="737">
        <v>6189</v>
      </c>
    </row>
    <row r="31" spans="1:11" ht="20.100000000000001" customHeight="1">
      <c r="A31" s="175">
        <v>26</v>
      </c>
      <c r="B31" s="176" t="s">
        <v>93</v>
      </c>
      <c r="C31" s="517">
        <v>43</v>
      </c>
      <c r="D31" s="736">
        <v>152</v>
      </c>
      <c r="E31" s="741">
        <v>10333</v>
      </c>
      <c r="F31" s="736">
        <v>8994</v>
      </c>
    </row>
    <row r="32" spans="1:11" ht="20.100000000000001" customHeight="1">
      <c r="A32" s="175">
        <v>27</v>
      </c>
      <c r="B32" s="176" t="s">
        <v>94</v>
      </c>
      <c r="C32" s="517">
        <v>37</v>
      </c>
      <c r="D32" s="736">
        <v>278</v>
      </c>
      <c r="E32" s="741">
        <v>12222</v>
      </c>
      <c r="F32" s="736">
        <v>11453</v>
      </c>
    </row>
    <row r="33" spans="1:6" ht="20.100000000000001" customHeight="1">
      <c r="A33" s="175">
        <v>28</v>
      </c>
      <c r="B33" s="176" t="s">
        <v>95</v>
      </c>
      <c r="C33" s="707">
        <v>19</v>
      </c>
      <c r="D33" s="737">
        <v>48</v>
      </c>
      <c r="E33" s="742">
        <v>1822</v>
      </c>
      <c r="F33" s="737">
        <v>1442</v>
      </c>
    </row>
    <row r="34" spans="1:6" ht="20.100000000000001" customHeight="1">
      <c r="A34" s="175">
        <v>29</v>
      </c>
      <c r="B34" s="176" t="s">
        <v>96</v>
      </c>
      <c r="C34" s="517">
        <v>12</v>
      </c>
      <c r="D34" s="736">
        <v>31</v>
      </c>
      <c r="E34" s="741">
        <v>218</v>
      </c>
      <c r="F34" s="736">
        <v>168</v>
      </c>
    </row>
    <row r="35" spans="1:6" ht="20.100000000000001" customHeight="1">
      <c r="A35" s="175">
        <v>30</v>
      </c>
      <c r="B35" s="176" t="s">
        <v>97</v>
      </c>
      <c r="C35" s="517">
        <v>9</v>
      </c>
      <c r="D35" s="736">
        <v>15</v>
      </c>
      <c r="E35" s="741">
        <v>64</v>
      </c>
      <c r="F35" s="736">
        <v>56</v>
      </c>
    </row>
    <row r="36" spans="1:6" ht="20.100000000000001" customHeight="1">
      <c r="A36" s="175">
        <v>31</v>
      </c>
      <c r="B36" s="176" t="s">
        <v>98</v>
      </c>
      <c r="C36" s="707">
        <v>31</v>
      </c>
      <c r="D36" s="737">
        <v>180</v>
      </c>
      <c r="E36" s="742">
        <v>7036</v>
      </c>
      <c r="F36" s="737">
        <v>5845</v>
      </c>
    </row>
    <row r="37" spans="1:6" ht="20.100000000000001" customHeight="1">
      <c r="A37" s="175">
        <v>32</v>
      </c>
      <c r="B37" s="176" t="s">
        <v>100</v>
      </c>
      <c r="C37" s="517">
        <v>21</v>
      </c>
      <c r="D37" s="736">
        <v>194</v>
      </c>
      <c r="E37" s="741">
        <v>2823</v>
      </c>
      <c r="F37" s="736">
        <v>1951</v>
      </c>
    </row>
    <row r="38" spans="1:6" ht="20.100000000000001" customHeight="1">
      <c r="A38" s="175">
        <v>33</v>
      </c>
      <c r="B38" s="176" t="s">
        <v>119</v>
      </c>
      <c r="C38" s="517">
        <v>25</v>
      </c>
      <c r="D38" s="736">
        <v>147</v>
      </c>
      <c r="E38" s="741">
        <v>17128</v>
      </c>
      <c r="F38" s="736">
        <v>15007</v>
      </c>
    </row>
    <row r="39" spans="1:6" ht="20.100000000000001" customHeight="1">
      <c r="A39" s="175">
        <v>34</v>
      </c>
      <c r="B39" s="176" t="s">
        <v>101</v>
      </c>
      <c r="C39" s="707">
        <v>237</v>
      </c>
      <c r="D39" s="737">
        <v>2516</v>
      </c>
      <c r="E39" s="742">
        <v>196348</v>
      </c>
      <c r="F39" s="737">
        <v>155682</v>
      </c>
    </row>
    <row r="40" spans="1:6" ht="20.100000000000001" customHeight="1">
      <c r="A40" s="175">
        <v>35</v>
      </c>
      <c r="B40" s="176" t="s">
        <v>102</v>
      </c>
      <c r="C40" s="517">
        <v>111</v>
      </c>
      <c r="D40" s="736">
        <v>949</v>
      </c>
      <c r="E40" s="741">
        <v>41643</v>
      </c>
      <c r="F40" s="736">
        <v>32579</v>
      </c>
    </row>
    <row r="41" spans="1:6" ht="20.100000000000001" customHeight="1">
      <c r="A41" s="175">
        <v>36</v>
      </c>
      <c r="B41" s="176" t="s">
        <v>106</v>
      </c>
      <c r="C41" s="517">
        <v>17</v>
      </c>
      <c r="D41" s="736">
        <v>25</v>
      </c>
      <c r="E41" s="741">
        <v>732</v>
      </c>
      <c r="F41" s="736">
        <v>644</v>
      </c>
    </row>
    <row r="42" spans="1:6" ht="20.100000000000001" customHeight="1">
      <c r="A42" s="175">
        <v>37</v>
      </c>
      <c r="B42" s="176" t="s">
        <v>107</v>
      </c>
      <c r="C42" s="707">
        <v>31</v>
      </c>
      <c r="D42" s="737">
        <v>85</v>
      </c>
      <c r="E42" s="742">
        <v>1918</v>
      </c>
      <c r="F42" s="737">
        <v>1688</v>
      </c>
    </row>
    <row r="43" spans="1:6" ht="20.100000000000001" customHeight="1">
      <c r="A43" s="175">
        <v>38</v>
      </c>
      <c r="B43" s="176" t="s">
        <v>108</v>
      </c>
      <c r="C43" s="517">
        <v>43</v>
      </c>
      <c r="D43" s="736">
        <v>105</v>
      </c>
      <c r="E43" s="741">
        <v>13487</v>
      </c>
      <c r="F43" s="736">
        <v>11161</v>
      </c>
    </row>
    <row r="44" spans="1:6" ht="20.100000000000001" customHeight="1">
      <c r="A44" s="175">
        <v>39</v>
      </c>
      <c r="B44" s="176" t="s">
        <v>110</v>
      </c>
      <c r="C44" s="517">
        <v>30</v>
      </c>
      <c r="D44" s="736">
        <v>70</v>
      </c>
      <c r="E44" s="741">
        <v>1703</v>
      </c>
      <c r="F44" s="736">
        <v>1294</v>
      </c>
    </row>
    <row r="45" spans="1:6" ht="20.100000000000001" customHeight="1" thickBot="1">
      <c r="A45" s="177">
        <v>40</v>
      </c>
      <c r="B45" s="178" t="s">
        <v>111</v>
      </c>
      <c r="C45" s="738">
        <v>11</v>
      </c>
      <c r="D45" s="739">
        <v>13</v>
      </c>
      <c r="E45" s="743">
        <v>3657</v>
      </c>
      <c r="F45" s="739">
        <v>2721</v>
      </c>
    </row>
    <row r="46" spans="1:6" ht="18" customHeight="1">
      <c r="A46" s="477"/>
      <c r="B46" s="478"/>
      <c r="C46" s="579"/>
      <c r="D46" s="580"/>
      <c r="E46" s="580"/>
      <c r="F46" s="580"/>
    </row>
    <row r="47" spans="1:6" ht="16.5" hidden="1" customHeight="1">
      <c r="A47" s="477"/>
      <c r="B47" s="478"/>
      <c r="C47" s="479"/>
      <c r="D47" s="480"/>
      <c r="E47" s="480"/>
      <c r="F47" s="480"/>
    </row>
    <row r="48" spans="1:6" ht="50.1" customHeight="1">
      <c r="A48" s="1100" t="s">
        <v>309</v>
      </c>
      <c r="B48" s="1100"/>
      <c r="C48" s="403"/>
      <c r="D48" s="403"/>
      <c r="E48" s="1116" t="s">
        <v>58</v>
      </c>
      <c r="F48" s="1116"/>
    </row>
    <row r="49" spans="1:6" ht="30.75" customHeight="1">
      <c r="A49" s="1092" t="s">
        <v>1119</v>
      </c>
      <c r="B49" s="1092"/>
      <c r="C49" s="1092"/>
      <c r="D49" s="1092"/>
      <c r="E49" s="1092"/>
      <c r="F49" s="1092"/>
    </row>
    <row r="50" spans="1:6" ht="6.75" customHeight="1" thickBot="1">
      <c r="A50" s="1097" t="s">
        <v>74</v>
      </c>
      <c r="B50" s="1097"/>
      <c r="C50" s="1097"/>
      <c r="D50" s="1097"/>
      <c r="E50" s="1097"/>
      <c r="F50" s="1097"/>
    </row>
    <row r="51" spans="1:6" ht="15" customHeight="1">
      <c r="A51" s="1117" t="s">
        <v>144</v>
      </c>
      <c r="B51" s="1118"/>
      <c r="C51" s="1121" t="s">
        <v>448</v>
      </c>
      <c r="D51" s="1123" t="s">
        <v>451</v>
      </c>
      <c r="E51" s="1131" t="s">
        <v>149</v>
      </c>
      <c r="F51" s="1123" t="s">
        <v>450</v>
      </c>
    </row>
    <row r="52" spans="1:6" ht="30" customHeight="1" thickBot="1">
      <c r="A52" s="1119"/>
      <c r="B52" s="1120"/>
      <c r="C52" s="1122"/>
      <c r="D52" s="1124"/>
      <c r="E52" s="1132"/>
      <c r="F52" s="1124"/>
    </row>
    <row r="53" spans="1:6" ht="18" customHeight="1">
      <c r="A53" s="179">
        <v>41</v>
      </c>
      <c r="B53" s="434" t="s">
        <v>113</v>
      </c>
      <c r="C53" s="517">
        <v>91</v>
      </c>
      <c r="D53" s="736">
        <v>357</v>
      </c>
      <c r="E53" s="517">
        <v>26750</v>
      </c>
      <c r="F53" s="736">
        <v>19012</v>
      </c>
    </row>
    <row r="54" spans="1:6" ht="18" customHeight="1">
      <c r="A54" s="179">
        <v>42</v>
      </c>
      <c r="B54" s="434" t="s">
        <v>114</v>
      </c>
      <c r="C54" s="517">
        <v>66</v>
      </c>
      <c r="D54" s="736">
        <v>208</v>
      </c>
      <c r="E54" s="517">
        <v>18839</v>
      </c>
      <c r="F54" s="736">
        <v>16392</v>
      </c>
    </row>
    <row r="55" spans="1:6" ht="18" customHeight="1">
      <c r="A55" s="179">
        <v>43</v>
      </c>
      <c r="B55" s="434" t="s">
        <v>115</v>
      </c>
      <c r="C55" s="707">
        <v>43</v>
      </c>
      <c r="D55" s="737">
        <v>162</v>
      </c>
      <c r="E55" s="707">
        <v>6376</v>
      </c>
      <c r="F55" s="737">
        <v>5085</v>
      </c>
    </row>
    <row r="56" spans="1:6" ht="18" customHeight="1">
      <c r="A56" s="179">
        <v>44</v>
      </c>
      <c r="B56" s="434" t="s">
        <v>116</v>
      </c>
      <c r="C56" s="517">
        <v>38</v>
      </c>
      <c r="D56" s="736">
        <v>91</v>
      </c>
      <c r="E56" s="517">
        <v>2107</v>
      </c>
      <c r="F56" s="736">
        <v>1831</v>
      </c>
    </row>
    <row r="57" spans="1:6" ht="18" customHeight="1">
      <c r="A57" s="179">
        <v>45</v>
      </c>
      <c r="B57" s="434" t="s">
        <v>118</v>
      </c>
      <c r="C57" s="517">
        <v>46</v>
      </c>
      <c r="D57" s="736">
        <v>148</v>
      </c>
      <c r="E57" s="517">
        <v>29038</v>
      </c>
      <c r="F57" s="736">
        <v>16571</v>
      </c>
    </row>
    <row r="58" spans="1:6" ht="18" customHeight="1">
      <c r="A58" s="179">
        <v>46</v>
      </c>
      <c r="B58" s="434" t="s">
        <v>103</v>
      </c>
      <c r="C58" s="707">
        <v>15</v>
      </c>
      <c r="D58" s="737">
        <v>79</v>
      </c>
      <c r="E58" s="707">
        <v>591</v>
      </c>
      <c r="F58" s="737">
        <v>511</v>
      </c>
    </row>
    <row r="59" spans="1:6" ht="18" customHeight="1">
      <c r="A59" s="179">
        <v>47</v>
      </c>
      <c r="B59" s="434" t="s">
        <v>117</v>
      </c>
      <c r="C59" s="517">
        <v>19</v>
      </c>
      <c r="D59" s="736">
        <v>42</v>
      </c>
      <c r="E59" s="517">
        <v>1123</v>
      </c>
      <c r="F59" s="736">
        <v>1000</v>
      </c>
    </row>
    <row r="60" spans="1:6" ht="18" customHeight="1">
      <c r="A60" s="179">
        <v>48</v>
      </c>
      <c r="B60" s="434" t="s">
        <v>120</v>
      </c>
      <c r="C60" s="517">
        <v>20</v>
      </c>
      <c r="D60" s="736">
        <v>67</v>
      </c>
      <c r="E60" s="517">
        <v>3924</v>
      </c>
      <c r="F60" s="736">
        <v>2969</v>
      </c>
    </row>
    <row r="61" spans="1:6" ht="18" customHeight="1">
      <c r="A61" s="179">
        <v>49</v>
      </c>
      <c r="B61" s="434" t="s">
        <v>121</v>
      </c>
      <c r="C61" s="707">
        <v>18</v>
      </c>
      <c r="D61" s="737">
        <v>32</v>
      </c>
      <c r="E61" s="707">
        <v>837</v>
      </c>
      <c r="F61" s="737">
        <v>784</v>
      </c>
    </row>
    <row r="62" spans="1:6" ht="18" customHeight="1">
      <c r="A62" s="179">
        <v>50</v>
      </c>
      <c r="B62" s="434" t="s">
        <v>122</v>
      </c>
      <c r="C62" s="517">
        <v>29</v>
      </c>
      <c r="D62" s="736">
        <v>60</v>
      </c>
      <c r="E62" s="517">
        <v>1898</v>
      </c>
      <c r="F62" s="736">
        <v>1755</v>
      </c>
    </row>
    <row r="63" spans="1:6" ht="18" customHeight="1">
      <c r="A63" s="179">
        <v>51</v>
      </c>
      <c r="B63" s="434" t="s">
        <v>123</v>
      </c>
      <c r="C63" s="517">
        <v>18</v>
      </c>
      <c r="D63" s="736">
        <v>35</v>
      </c>
      <c r="E63" s="517">
        <v>574</v>
      </c>
      <c r="F63" s="736">
        <v>375</v>
      </c>
    </row>
    <row r="64" spans="1:6" ht="18" customHeight="1">
      <c r="A64" s="179">
        <v>52</v>
      </c>
      <c r="B64" s="434" t="s">
        <v>124</v>
      </c>
      <c r="C64" s="707">
        <v>16</v>
      </c>
      <c r="D64" s="737">
        <v>109</v>
      </c>
      <c r="E64" s="707">
        <v>3157</v>
      </c>
      <c r="F64" s="737">
        <v>2402</v>
      </c>
    </row>
    <row r="65" spans="1:6" ht="18" customHeight="1">
      <c r="A65" s="179">
        <v>53</v>
      </c>
      <c r="B65" s="434" t="s">
        <v>125</v>
      </c>
      <c r="C65" s="517">
        <v>34</v>
      </c>
      <c r="D65" s="736">
        <v>112</v>
      </c>
      <c r="E65" s="517">
        <v>1294</v>
      </c>
      <c r="F65" s="736">
        <v>937</v>
      </c>
    </row>
    <row r="66" spans="1:6" ht="18" customHeight="1">
      <c r="A66" s="179">
        <v>54</v>
      </c>
      <c r="B66" s="434" t="s">
        <v>126</v>
      </c>
      <c r="C66" s="517">
        <v>48</v>
      </c>
      <c r="D66" s="736">
        <v>115</v>
      </c>
      <c r="E66" s="517">
        <v>10676</v>
      </c>
      <c r="F66" s="736">
        <v>8307</v>
      </c>
    </row>
    <row r="67" spans="1:6" ht="18" customHeight="1">
      <c r="A67" s="179">
        <v>55</v>
      </c>
      <c r="B67" s="434" t="s">
        <v>127</v>
      </c>
      <c r="C67" s="707">
        <v>38</v>
      </c>
      <c r="D67" s="737">
        <v>245</v>
      </c>
      <c r="E67" s="707">
        <v>7031</v>
      </c>
      <c r="F67" s="737">
        <v>5523</v>
      </c>
    </row>
    <row r="68" spans="1:6" ht="18" customHeight="1">
      <c r="A68" s="179">
        <v>56</v>
      </c>
      <c r="B68" s="434" t="s">
        <v>128</v>
      </c>
      <c r="C68" s="517">
        <v>9</v>
      </c>
      <c r="D68" s="736">
        <v>13</v>
      </c>
      <c r="E68" s="517">
        <v>1116</v>
      </c>
      <c r="F68" s="736">
        <v>371</v>
      </c>
    </row>
    <row r="69" spans="1:6" ht="18" customHeight="1">
      <c r="A69" s="179">
        <v>57</v>
      </c>
      <c r="B69" s="434" t="s">
        <v>129</v>
      </c>
      <c r="C69" s="517">
        <v>17</v>
      </c>
      <c r="D69" s="736">
        <v>39</v>
      </c>
      <c r="E69" s="517">
        <v>776</v>
      </c>
      <c r="F69" s="736">
        <v>675</v>
      </c>
    </row>
    <row r="70" spans="1:6" ht="18" customHeight="1">
      <c r="A70" s="179">
        <v>58</v>
      </c>
      <c r="B70" s="434" t="s">
        <v>130</v>
      </c>
      <c r="C70" s="707">
        <v>44</v>
      </c>
      <c r="D70" s="737">
        <v>142</v>
      </c>
      <c r="E70" s="707">
        <v>3166</v>
      </c>
      <c r="F70" s="737">
        <v>2492</v>
      </c>
    </row>
    <row r="71" spans="1:6" ht="18" customHeight="1">
      <c r="A71" s="179">
        <v>59</v>
      </c>
      <c r="B71" s="434" t="s">
        <v>133</v>
      </c>
      <c r="C71" s="517">
        <v>38</v>
      </c>
      <c r="D71" s="736">
        <v>170</v>
      </c>
      <c r="E71" s="517">
        <v>12149</v>
      </c>
      <c r="F71" s="736">
        <v>9595</v>
      </c>
    </row>
    <row r="72" spans="1:6" ht="18" customHeight="1">
      <c r="A72" s="179">
        <v>60</v>
      </c>
      <c r="B72" s="434" t="s">
        <v>134</v>
      </c>
      <c r="C72" s="517">
        <v>30</v>
      </c>
      <c r="D72" s="736">
        <v>46</v>
      </c>
      <c r="E72" s="517">
        <v>1330</v>
      </c>
      <c r="F72" s="736">
        <v>1115</v>
      </c>
    </row>
    <row r="73" spans="1:6" ht="18" customHeight="1">
      <c r="A73" s="179">
        <v>61</v>
      </c>
      <c r="B73" s="434" t="s">
        <v>135</v>
      </c>
      <c r="C73" s="707">
        <v>28</v>
      </c>
      <c r="D73" s="737">
        <v>63</v>
      </c>
      <c r="E73" s="707">
        <v>2154</v>
      </c>
      <c r="F73" s="737">
        <v>1668</v>
      </c>
    </row>
    <row r="74" spans="1:6" ht="18" customHeight="1">
      <c r="A74" s="179">
        <v>62</v>
      </c>
      <c r="B74" s="434" t="s">
        <v>136</v>
      </c>
      <c r="C74" s="517">
        <v>17</v>
      </c>
      <c r="D74" s="736">
        <v>22</v>
      </c>
      <c r="E74" s="517">
        <v>627</v>
      </c>
      <c r="F74" s="736">
        <v>562</v>
      </c>
    </row>
    <row r="75" spans="1:6" ht="18" customHeight="1">
      <c r="A75" s="179">
        <v>63</v>
      </c>
      <c r="B75" s="434" t="s">
        <v>131</v>
      </c>
      <c r="C75" s="517">
        <v>22</v>
      </c>
      <c r="D75" s="736">
        <v>110</v>
      </c>
      <c r="E75" s="517">
        <v>8883</v>
      </c>
      <c r="F75" s="736">
        <v>7246</v>
      </c>
    </row>
    <row r="76" spans="1:6" ht="18" customHeight="1">
      <c r="A76" s="179">
        <v>64</v>
      </c>
      <c r="B76" s="434" t="s">
        <v>137</v>
      </c>
      <c r="C76" s="707">
        <v>28</v>
      </c>
      <c r="D76" s="737">
        <v>43</v>
      </c>
      <c r="E76" s="707">
        <v>1905</v>
      </c>
      <c r="F76" s="737">
        <v>1467</v>
      </c>
    </row>
    <row r="77" spans="1:6" ht="18" customHeight="1">
      <c r="A77" s="179">
        <v>65</v>
      </c>
      <c r="B77" s="434" t="s">
        <v>138</v>
      </c>
      <c r="C77" s="517">
        <v>40</v>
      </c>
      <c r="D77" s="736">
        <v>147</v>
      </c>
      <c r="E77" s="517">
        <v>6573</v>
      </c>
      <c r="F77" s="736">
        <v>5106</v>
      </c>
    </row>
    <row r="78" spans="1:6" ht="18" customHeight="1">
      <c r="A78" s="179">
        <v>66</v>
      </c>
      <c r="B78" s="434" t="s">
        <v>140</v>
      </c>
      <c r="C78" s="517">
        <v>37</v>
      </c>
      <c r="D78" s="736">
        <v>125</v>
      </c>
      <c r="E78" s="517">
        <v>2184</v>
      </c>
      <c r="F78" s="736">
        <v>1906</v>
      </c>
    </row>
    <row r="79" spans="1:6" ht="18" customHeight="1">
      <c r="A79" s="179">
        <v>67</v>
      </c>
      <c r="B79" s="434" t="s">
        <v>141</v>
      </c>
      <c r="C79" s="707">
        <v>40</v>
      </c>
      <c r="D79" s="737">
        <v>113</v>
      </c>
      <c r="E79" s="707">
        <v>4275</v>
      </c>
      <c r="F79" s="737">
        <v>3547</v>
      </c>
    </row>
    <row r="80" spans="1:6" ht="18" customHeight="1">
      <c r="A80" s="179">
        <v>68</v>
      </c>
      <c r="B80" s="434" t="s">
        <v>31</v>
      </c>
      <c r="C80" s="517">
        <v>20</v>
      </c>
      <c r="D80" s="736">
        <v>34</v>
      </c>
      <c r="E80" s="517">
        <v>561</v>
      </c>
      <c r="F80" s="736">
        <v>501</v>
      </c>
    </row>
    <row r="81" spans="1:6" ht="18" customHeight="1">
      <c r="A81" s="179">
        <v>69</v>
      </c>
      <c r="B81" s="434" t="s">
        <v>41</v>
      </c>
      <c r="C81" s="517">
        <v>6</v>
      </c>
      <c r="D81" s="736">
        <v>14</v>
      </c>
      <c r="E81" s="517">
        <v>193</v>
      </c>
      <c r="F81" s="736">
        <v>131</v>
      </c>
    </row>
    <row r="82" spans="1:6" ht="18" customHeight="1">
      <c r="A82" s="179">
        <v>70</v>
      </c>
      <c r="B82" s="434" t="s">
        <v>105</v>
      </c>
      <c r="C82" s="707">
        <v>12</v>
      </c>
      <c r="D82" s="737">
        <v>21</v>
      </c>
      <c r="E82" s="707">
        <v>322</v>
      </c>
      <c r="F82" s="737">
        <v>248</v>
      </c>
    </row>
    <row r="83" spans="1:6" ht="18" customHeight="1">
      <c r="A83" s="179">
        <v>71</v>
      </c>
      <c r="B83" s="434" t="s">
        <v>109</v>
      </c>
      <c r="C83" s="517">
        <v>12</v>
      </c>
      <c r="D83" s="736">
        <v>30</v>
      </c>
      <c r="E83" s="517">
        <v>1253</v>
      </c>
      <c r="F83" s="736">
        <v>1218</v>
      </c>
    </row>
    <row r="84" spans="1:6" ht="18" customHeight="1">
      <c r="A84" s="179">
        <v>72</v>
      </c>
      <c r="B84" s="434" t="s">
        <v>40</v>
      </c>
      <c r="C84" s="517">
        <v>18</v>
      </c>
      <c r="D84" s="736">
        <v>22</v>
      </c>
      <c r="E84" s="517">
        <v>600</v>
      </c>
      <c r="F84" s="736">
        <v>473</v>
      </c>
    </row>
    <row r="85" spans="1:6" ht="18" customHeight="1">
      <c r="A85" s="179">
        <v>73</v>
      </c>
      <c r="B85" s="434" t="s">
        <v>132</v>
      </c>
      <c r="C85" s="707">
        <v>15</v>
      </c>
      <c r="D85" s="737">
        <v>26</v>
      </c>
      <c r="E85" s="707">
        <v>1004</v>
      </c>
      <c r="F85" s="737">
        <v>727</v>
      </c>
    </row>
    <row r="86" spans="1:6" ht="18" customHeight="1">
      <c r="A86" s="179">
        <v>74</v>
      </c>
      <c r="B86" s="434" t="s">
        <v>39</v>
      </c>
      <c r="C86" s="517">
        <v>12</v>
      </c>
      <c r="D86" s="736">
        <v>23</v>
      </c>
      <c r="E86" s="517">
        <v>876</v>
      </c>
      <c r="F86" s="736">
        <v>745</v>
      </c>
    </row>
    <row r="87" spans="1:6" ht="18" customHeight="1">
      <c r="A87" s="179">
        <v>75</v>
      </c>
      <c r="B87" s="434" t="s">
        <v>35</v>
      </c>
      <c r="C87" s="517">
        <v>7</v>
      </c>
      <c r="D87" s="736">
        <v>12</v>
      </c>
      <c r="E87" s="517">
        <v>57</v>
      </c>
      <c r="F87" s="736">
        <v>55</v>
      </c>
    </row>
    <row r="88" spans="1:6" ht="18" customHeight="1">
      <c r="A88" s="179">
        <v>76</v>
      </c>
      <c r="B88" s="434" t="s">
        <v>99</v>
      </c>
      <c r="C88" s="707">
        <v>11</v>
      </c>
      <c r="D88" s="737">
        <v>23</v>
      </c>
      <c r="E88" s="707">
        <v>340</v>
      </c>
      <c r="F88" s="737">
        <v>310</v>
      </c>
    </row>
    <row r="89" spans="1:6" ht="18" customHeight="1">
      <c r="A89" s="179">
        <v>77</v>
      </c>
      <c r="B89" s="434" t="s">
        <v>139</v>
      </c>
      <c r="C89" s="517">
        <v>34</v>
      </c>
      <c r="D89" s="736">
        <v>112</v>
      </c>
      <c r="E89" s="517">
        <v>3034</v>
      </c>
      <c r="F89" s="736">
        <v>2493</v>
      </c>
    </row>
    <row r="90" spans="1:6" ht="18" customHeight="1">
      <c r="A90" s="179">
        <v>78</v>
      </c>
      <c r="B90" s="434" t="s">
        <v>104</v>
      </c>
      <c r="C90" s="517">
        <v>18</v>
      </c>
      <c r="D90" s="736">
        <v>59</v>
      </c>
      <c r="E90" s="517">
        <v>6010</v>
      </c>
      <c r="F90" s="736">
        <v>3849</v>
      </c>
    </row>
    <row r="91" spans="1:6" ht="18" customHeight="1">
      <c r="A91" s="179">
        <v>79</v>
      </c>
      <c r="B91" s="434" t="s">
        <v>112</v>
      </c>
      <c r="C91" s="707">
        <v>5</v>
      </c>
      <c r="D91" s="737">
        <v>21</v>
      </c>
      <c r="E91" s="707">
        <v>708</v>
      </c>
      <c r="F91" s="737">
        <v>405</v>
      </c>
    </row>
    <row r="92" spans="1:6" ht="18" customHeight="1">
      <c r="A92" s="179">
        <v>80</v>
      </c>
      <c r="B92" s="434" t="s">
        <v>80</v>
      </c>
      <c r="C92" s="517">
        <v>7</v>
      </c>
      <c r="D92" s="736">
        <v>26</v>
      </c>
      <c r="E92" s="517">
        <v>270</v>
      </c>
      <c r="F92" s="736">
        <v>164</v>
      </c>
    </row>
    <row r="93" spans="1:6" ht="18" customHeight="1">
      <c r="A93" s="179">
        <v>81</v>
      </c>
      <c r="B93" s="434" t="s">
        <v>53</v>
      </c>
      <c r="C93" s="517">
        <v>21</v>
      </c>
      <c r="D93" s="736">
        <v>82</v>
      </c>
      <c r="E93" s="517">
        <v>3827</v>
      </c>
      <c r="F93" s="736">
        <v>3070</v>
      </c>
    </row>
    <row r="94" spans="1:6" ht="18" customHeight="1" thickBot="1">
      <c r="A94" s="1133" t="s">
        <v>303</v>
      </c>
      <c r="B94" s="1134"/>
      <c r="C94" s="517">
        <v>8</v>
      </c>
      <c r="D94" s="736">
        <v>1158</v>
      </c>
      <c r="E94" s="517">
        <v>240742</v>
      </c>
      <c r="F94" s="736">
        <v>184686</v>
      </c>
    </row>
    <row r="95" spans="1:6" ht="24.75" customHeight="1" thickBot="1">
      <c r="A95" s="1129" t="s">
        <v>154</v>
      </c>
      <c r="B95" s="1130"/>
      <c r="C95" s="744">
        <f>SUM(C6:C45,C53:C94)</f>
        <v>2697</v>
      </c>
      <c r="D95" s="435">
        <f>SUM(D6:D45,D53:D94)</f>
        <v>13393</v>
      </c>
      <c r="E95" s="744">
        <f>SUM(E6:E45,E53:E94)</f>
        <v>940971</v>
      </c>
      <c r="F95" s="435">
        <f>SUM(F6:F45,F53:F94)</f>
        <v>739820</v>
      </c>
    </row>
    <row r="96" spans="1:6" ht="83.25" customHeight="1">
      <c r="A96" s="1127" t="s">
        <v>667</v>
      </c>
      <c r="B96" s="1128"/>
      <c r="C96" s="1128"/>
      <c r="D96" s="1128"/>
      <c r="E96" s="1128"/>
      <c r="F96" s="1128"/>
    </row>
  </sheetData>
  <mergeCells count="18">
    <mergeCell ref="A96:F96"/>
    <mergeCell ref="A95:B95"/>
    <mergeCell ref="A50:F50"/>
    <mergeCell ref="A49:F49"/>
    <mergeCell ref="A51:B52"/>
    <mergeCell ref="C51:C52"/>
    <mergeCell ref="D51:D52"/>
    <mergeCell ref="E51:E52"/>
    <mergeCell ref="F51:F52"/>
    <mergeCell ref="A94:B94"/>
    <mergeCell ref="A3:F3"/>
    <mergeCell ref="A48:B48"/>
    <mergeCell ref="E48:F48"/>
    <mergeCell ref="A4:B5"/>
    <mergeCell ref="C4:C5"/>
    <mergeCell ref="D4:D5"/>
    <mergeCell ref="E4:E5"/>
    <mergeCell ref="F4:F5"/>
  </mergeCells>
  <phoneticPr fontId="39" type="noConversion"/>
  <printOptions horizontalCentered="1"/>
  <pageMargins left="0" right="0" top="0.39370078740157483" bottom="0" header="0" footer="0"/>
  <pageSetup paperSize="9" scale="8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30</vt:i4>
      </vt:variant>
      <vt:variant>
        <vt:lpstr>Adlandırılmış Aralıklar</vt:lpstr>
      </vt:variant>
      <vt:variant>
        <vt:i4>13</vt:i4>
      </vt:variant>
    </vt:vector>
  </HeadingPairs>
  <TitlesOfParts>
    <vt:vector size="43" baseType="lpstr">
      <vt:lpstr>Metaveri</vt:lpstr>
      <vt:lpstr>İstatistiki kavramlar</vt:lpstr>
      <vt:lpstr>1.1</vt:lpstr>
      <vt:lpstr>1.2</vt:lpstr>
      <vt:lpstr>1.3</vt:lpstr>
      <vt:lpstr>1.4</vt:lpstr>
      <vt:lpstr>1.5</vt:lpstr>
      <vt:lpstr>1.6</vt:lpstr>
      <vt:lpstr>1.7</vt:lpstr>
      <vt:lpstr>1.9</vt:lpstr>
      <vt:lpstr>1.8</vt:lpstr>
      <vt:lpstr>1.9 </vt:lpstr>
      <vt:lpstr>1.10</vt:lpstr>
      <vt:lpstr>1.11</vt:lpstr>
      <vt:lpstr>1.12</vt:lpstr>
      <vt:lpstr>1.13</vt:lpstr>
      <vt:lpstr>1.14</vt:lpstr>
      <vt:lpstr>1.15</vt:lpstr>
      <vt:lpstr>1.16</vt:lpstr>
      <vt:lpstr>1.17</vt:lpstr>
      <vt:lpstr>1.18</vt:lpstr>
      <vt:lpstr>1.19</vt:lpstr>
      <vt:lpstr>1.20</vt:lpstr>
      <vt:lpstr>1.21</vt:lpstr>
      <vt:lpstr>1.22</vt:lpstr>
      <vt:lpstr>1.23</vt:lpstr>
      <vt:lpstr>1.24</vt:lpstr>
      <vt:lpstr>1.25</vt:lpstr>
      <vt:lpstr>1.26</vt:lpstr>
      <vt:lpstr>1.27 ve Grafik 1.1</vt:lpstr>
      <vt:lpstr>'1.14'!Yazdırma_Alanı</vt:lpstr>
      <vt:lpstr>'1.17'!Yazdırma_Alanı</vt:lpstr>
      <vt:lpstr>'1.19'!Yazdırma_Alanı</vt:lpstr>
      <vt:lpstr>'1.2'!Yazdırma_Alanı</vt:lpstr>
      <vt:lpstr>'1.20'!Yazdırma_Alanı</vt:lpstr>
      <vt:lpstr>'1.21'!Yazdırma_Alanı</vt:lpstr>
      <vt:lpstr>'1.22'!Yazdırma_Alanı</vt:lpstr>
      <vt:lpstr>'1.23'!Yazdırma_Alanı</vt:lpstr>
      <vt:lpstr>'1.24'!Yazdırma_Alanı</vt:lpstr>
      <vt:lpstr>'1.25'!Yazdırma_Alanı</vt:lpstr>
      <vt:lpstr>'1.27 ve Grafik 1.1'!Yazdırma_Alanı</vt:lpstr>
      <vt:lpstr>'1.5'!Yazdırma_Alanı</vt:lpstr>
      <vt:lpstr>'1.8'!Yazdırma_Alanı</vt:lpstr>
    </vt:vector>
  </TitlesOfParts>
  <Company>E.YK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PERFECT PC1</dc:creator>
  <cp:lastModifiedBy>Feride Irmak</cp:lastModifiedBy>
  <cp:lastPrinted>2025-06-19T12:35:40Z</cp:lastPrinted>
  <dcterms:created xsi:type="dcterms:W3CDTF">2011-07-24T17:39:06Z</dcterms:created>
  <dcterms:modified xsi:type="dcterms:W3CDTF">2025-06-25T11:41:30Z</dcterms:modified>
</cp:coreProperties>
</file>