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Hpserverdc\d\SMMM\SMMM-MAHKEME DOSYALARIM\LÜLBURGAZ SAVCILIK İDARİ YAPTIRIM\"/>
    </mc:Choice>
  </mc:AlternateContent>
  <xr:revisionPtr revIDLastSave="0" documentId="13_ncr:81_{3C77F533-1E64-43AF-BEF9-C9588E7DCA28}" xr6:coauthVersionLast="47" xr6:coauthVersionMax="47" xr10:uidLastSave="{00000000-0000-0000-0000-000000000000}"/>
  <bookViews>
    <workbookView xWindow="0" yWindow="0" windowWidth="28800" windowHeight="16200" xr2:uid="{00000000-000D-0000-FFFF-FFFF00000000}"/>
  </bookViews>
  <sheets>
    <sheet name="Tablo" sheetId="1" r:id="rId1"/>
    <sheet name="Ülke" sheetId="2" r:id="rId2"/>
  </sheets>
  <definedNames>
    <definedName name="_xlnm._FilterDatabase" localSheetId="0" hidden="1">Tablo!$A$1:$BY$544</definedName>
    <definedName name="Z_11E589F7_FF60_41CB_83AB_111CFBB022AD_.wvu.FilterData" localSheetId="0" hidden="1">Tablo!$A$1:$BY$544</definedName>
    <definedName name="Z_22602C12_C8C1_46BE_A685_C2FD6147BC1A_.wvu.FilterData" localSheetId="0" hidden="1">Tablo!$A$1:$BY$544</definedName>
    <definedName name="Z_2CD37AA0_8E47_444E_99E9_7B2C2BCA588B_.wvu.FilterData" localSheetId="0" hidden="1">Tablo!$A$1:$BY$544</definedName>
    <definedName name="Z_2FD75F13_E7D4_4A52_913B_0A0B35EAAE7F_.wvu.FilterData" localSheetId="0" hidden="1">Tablo!$A$1:$BY$544</definedName>
    <definedName name="Z_37369044_04C2_45ED_B464_7808AE5806EC_.wvu.FilterData" localSheetId="0" hidden="1">Tablo!$A$1:$BY$544</definedName>
    <definedName name="Z_3E5672A9_461C_4F74_9720_CE02058C0AA2_.wvu.FilterData" localSheetId="0" hidden="1">Tablo!$A$1:$BY$544</definedName>
    <definedName name="Z_46562B53_97FB_44B4_810A_31059788A4CC_.wvu.FilterData" localSheetId="0" hidden="1">Tablo!$A$1:$BY$544</definedName>
    <definedName name="Z_48699E78_2FDA_4F08_B910_7849FF2F6830_.wvu.FilterData" localSheetId="0" hidden="1">Tablo!$A$1:$BY$544</definedName>
    <definedName name="Z_4D04E706_2E92_498B_9A6A_5BA70D0506D8_.wvu.FilterData" localSheetId="0" hidden="1">Tablo!$A$1:$BY$544</definedName>
    <definedName name="Z_57F52A5F_003D_44E2_A744_0F29EEF5E436_.wvu.FilterData" localSheetId="0" hidden="1">Tablo!$A$1:$BY$544</definedName>
    <definedName name="Z_5980B069_78A7_4E9D_8350_F5F9C447476E_.wvu.FilterData" localSheetId="0" hidden="1">Tablo!$A$1:$BY$544</definedName>
    <definedName name="Z_6274E173_7FAE_4255_A770_FF4BF6882EBB_.wvu.FilterData" localSheetId="0" hidden="1">Tablo!$A$1:$BY$544</definedName>
    <definedName name="Z_6AF9B9DA_8A6D_4000_AE3F_EAC7400448AA_.wvu.FilterData" localSheetId="0" hidden="1">Tablo!$A$1:$BY$544</definedName>
    <definedName name="Z_714EB5A9_B086_4439_B54D_700FFDBF8078_.wvu.FilterData" localSheetId="0" hidden="1">Tablo!$A$1:$BY$544</definedName>
    <definedName name="Z_92CBA36D_49AA_4D06_BB93_1CF2B8AB40F6_.wvu.FilterData" localSheetId="0" hidden="1">Tablo!$A$1:$BY$544</definedName>
    <definedName name="Z_A9A06CE3_BCC9_4C7B_8F60_83D988FA340B_.wvu.FilterData" localSheetId="0" hidden="1">Tablo!$A$1:$BY$544</definedName>
    <definedName name="Z_B08BDDE2_66D6_4BD9_A7C7_1260C5A48802_.wvu.FilterData" localSheetId="0" hidden="1">Tablo!$A$1:$BY$544</definedName>
    <definedName name="Z_BD827A55_75F1_4129_9EFE_ED84D02FD5AA_.wvu.FilterData" localSheetId="0" hidden="1">Tablo!$A$1:$BY$544</definedName>
    <definedName name="Z_BFC22685_EB79_466A_B217_F5B81B1EEAA3_.wvu.FilterData" localSheetId="0" hidden="1">Tablo!$A$1:$BY$544</definedName>
    <definedName name="Z_D4F448D7_2334_4764_89F0_CEE2F68E5211_.wvu.FilterData" localSheetId="0" hidden="1">Tablo!$A$1:$BY$544</definedName>
  </definedNames>
  <calcPr calcId="191029"/>
  <customWorkbookViews>
    <customWorkbookView name="User - Kişisel Görünüm" guid="{46562B53-97FB-44B4-810A-31059788A4CC}" mergeInterval="0" personalView="1" windowWidth="1920" windowHeight="1080" activeSheetId="1"/>
    <customWorkbookView name="Engin GÜL - Kişisel Görünüm" guid="{37369044-04C2-45ED-B464-7808AE5806EC}" mergeInterval="0" personalView="1" maximized="1" xWindow="-11" yWindow="-11" windowWidth="1942" windowHeight="1222" activeSheetId="1"/>
    <customWorkbookView name="Dell - Kişisel Görünüm" guid="{BFC22685-EB79-466A-B217-F5B81B1EEAA3}" mergeInterval="0" personalView="1" maximized="1" xWindow="1" yWindow="1" windowWidth="1366" windowHeight="539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47" i="1" l="1"/>
  <c r="BX47" i="1" s="1"/>
  <c r="U47" i="1"/>
  <c r="BR46" i="1"/>
  <c r="BX46" i="1" s="1"/>
  <c r="U46" i="1"/>
  <c r="BX45" i="1"/>
  <c r="BR45" i="1"/>
  <c r="U45" i="1"/>
  <c r="BR44" i="1"/>
  <c r="BX44" i="1" s="1"/>
  <c r="CJ43" i="1"/>
  <c r="CN43" i="1" s="1"/>
  <c r="BR43" i="1"/>
  <c r="BX43" i="1" s="1"/>
  <c r="BX42" i="1"/>
  <c r="BR42" i="1"/>
  <c r="U42" i="1"/>
  <c r="BR41" i="1"/>
  <c r="BX41" i="1" s="1"/>
  <c r="BR40" i="1"/>
  <c r="BX40" i="1" s="1"/>
  <c r="BR39" i="1"/>
  <c r="BX39" i="1" s="1"/>
  <c r="BR38" i="1"/>
  <c r="BX38" i="1" s="1"/>
  <c r="BR37" i="1"/>
  <c r="BX37" i="1" s="1"/>
  <c r="U37" i="1" l="1"/>
  <c r="BR36" i="1"/>
  <c r="BX36" i="1" s="1"/>
  <c r="CP35" i="1"/>
  <c r="CT35" i="1" s="1"/>
  <c r="CJ35" i="1"/>
  <c r="CN35" i="1" s="1"/>
  <c r="BX35" i="1"/>
  <c r="BX34" i="1"/>
  <c r="BR35" i="1"/>
  <c r="CP34" i="1"/>
  <c r="CT34" i="1" s="1"/>
  <c r="CJ34" i="1"/>
  <c r="CN34" i="1" s="1"/>
  <c r="CV33" i="1"/>
  <c r="CZ33" i="1" s="1"/>
  <c r="CP33" i="1"/>
  <c r="CT33" i="1" s="1"/>
  <c r="CJ33" i="1"/>
  <c r="CN33" i="1" s="1"/>
  <c r="BR33" i="1"/>
  <c r="U33" i="1"/>
  <c r="DB32" i="1"/>
  <c r="DF32" i="1" s="1"/>
  <c r="CV32" i="1"/>
  <c r="CZ32" i="1" s="1"/>
  <c r="CP32" i="1"/>
  <c r="CT32" i="1" s="1"/>
  <c r="CJ32" i="1"/>
  <c r="CN32" i="1" s="1"/>
  <c r="BR32" i="1"/>
  <c r="BR31" i="1"/>
  <c r="BR30" i="1"/>
  <c r="CJ29" i="1"/>
  <c r="CN29" i="1" s="1"/>
  <c r="BR29" i="1"/>
  <c r="CP28" i="1"/>
  <c r="CT28" i="1" s="1"/>
  <c r="CJ28" i="1"/>
  <c r="CN28" i="1" s="1"/>
  <c r="BR28" i="1"/>
  <c r="CP27" i="1"/>
  <c r="CT27" i="1" s="1"/>
  <c r="CJ27" i="1"/>
  <c r="CN27" i="1" s="1"/>
  <c r="BR27" i="1"/>
  <c r="AL27" i="1"/>
  <c r="CJ26" i="1"/>
  <c r="CN26" i="1" s="1"/>
  <c r="BR26" i="1"/>
  <c r="CP25" i="1" l="1"/>
  <c r="CT25" i="1" s="1"/>
  <c r="CJ25" i="1"/>
  <c r="CN25" i="1" s="1"/>
  <c r="BR25" i="1"/>
  <c r="CJ24" i="1"/>
  <c r="CN24" i="1" s="1"/>
  <c r="BR24" i="1"/>
  <c r="BR23" i="1"/>
  <c r="DD22" i="1"/>
  <c r="DG22" i="1" s="1"/>
  <c r="DB22" i="1"/>
  <c r="DF22" i="1" s="1"/>
  <c r="CV22" i="1"/>
  <c r="CZ22" i="1" s="1"/>
  <c r="CP22" i="1"/>
  <c r="CT22" i="1" s="1"/>
  <c r="CJ22" i="1"/>
  <c r="CN22" i="1" s="1"/>
  <c r="BR22" i="1"/>
  <c r="CJ21" i="1"/>
  <c r="CN21" i="1" s="1"/>
  <c r="BR21" i="1"/>
  <c r="CJ20" i="1"/>
  <c r="CN20" i="1" s="1"/>
  <c r="BR20" i="1"/>
  <c r="CJ19" i="1"/>
  <c r="CN19" i="1" s="1"/>
  <c r="BR19" i="1"/>
  <c r="BR18" i="1"/>
  <c r="CJ17" i="1"/>
  <c r="CN17" i="1" s="1"/>
  <c r="BR17" i="1"/>
  <c r="CP16" i="1"/>
  <c r="CT16" i="1" s="1"/>
  <c r="CJ16" i="1"/>
  <c r="CN16" i="1" s="1"/>
  <c r="BR16" i="1"/>
  <c r="BX16" i="1" s="1"/>
  <c r="CJ15" i="1"/>
  <c r="CN15" i="1" s="1"/>
  <c r="BR15" i="1"/>
  <c r="BX15" i="1" s="1"/>
  <c r="CP14" i="1"/>
  <c r="CT14" i="1" s="1"/>
  <c r="CJ14" i="1"/>
  <c r="CN14" i="1" s="1"/>
  <c r="BR14" i="1"/>
  <c r="BR13" i="1"/>
  <c r="BR12" i="1"/>
  <c r="BX12" i="1" s="1"/>
  <c r="CV11" i="1"/>
  <c r="CZ11" i="1" s="1"/>
  <c r="CP11" i="1"/>
  <c r="CT11" i="1" s="1"/>
  <c r="CJ11" i="1"/>
  <c r="CN11" i="1" s="1"/>
  <c r="BR11" i="1"/>
  <c r="BX11" i="1" s="1"/>
  <c r="AB11" i="1"/>
  <c r="CV10" i="1"/>
  <c r="CZ10" i="1" s="1"/>
  <c r="CP10" i="1"/>
  <c r="CT10" i="1" s="1"/>
  <c r="CJ10" i="1"/>
  <c r="CN10" i="1" s="1"/>
  <c r="BR10" i="1"/>
  <c r="BX10" i="1" s="1"/>
  <c r="CL9" i="1"/>
  <c r="CR9" i="1"/>
  <c r="CP9" i="1"/>
  <c r="CT9" i="1" s="1"/>
  <c r="CP8" i="1"/>
  <c r="CT8" i="1" s="1"/>
  <c r="CP7" i="1"/>
  <c r="CT7" i="1" s="1"/>
  <c r="CJ9" i="1"/>
  <c r="CN9" i="1" s="1"/>
  <c r="CJ8" i="1"/>
  <c r="CN8" i="1" s="1"/>
  <c r="CJ7" i="1"/>
  <c r="CN7" i="1" s="1"/>
  <c r="CJ6" i="1"/>
  <c r="CN6" i="1" s="1"/>
  <c r="CJ5" i="1"/>
  <c r="CN5" i="1" s="1"/>
  <c r="CJ4" i="1"/>
  <c r="CN4" i="1" s="1"/>
  <c r="CJ3" i="1"/>
  <c r="CN3" i="1" s="1"/>
  <c r="BR9" i="1"/>
  <c r="DG346" i="1"/>
  <c r="DG345" i="1"/>
  <c r="DG344" i="1"/>
  <c r="DG343" i="1"/>
  <c r="DG342" i="1"/>
  <c r="DG341" i="1"/>
  <c r="DG340" i="1"/>
  <c r="DG339" i="1"/>
  <c r="DG338" i="1"/>
  <c r="DG337" i="1"/>
  <c r="DG336" i="1"/>
  <c r="DG335" i="1"/>
  <c r="DG334" i="1"/>
  <c r="DG333" i="1"/>
  <c r="DG332" i="1"/>
  <c r="DG331" i="1"/>
  <c r="DG330" i="1"/>
  <c r="DG329" i="1"/>
  <c r="DG328" i="1"/>
  <c r="DG327" i="1"/>
  <c r="DG326" i="1"/>
  <c r="DG325" i="1"/>
  <c r="DG324" i="1"/>
  <c r="DG323" i="1"/>
  <c r="DG322" i="1"/>
  <c r="DG321" i="1"/>
  <c r="DG320" i="1"/>
  <c r="DG319" i="1"/>
  <c r="DG318" i="1"/>
  <c r="DG317" i="1"/>
  <c r="DG316" i="1"/>
  <c r="DG315" i="1"/>
  <c r="DG314" i="1"/>
  <c r="DG313" i="1"/>
  <c r="DG312" i="1"/>
  <c r="DG311" i="1"/>
  <c r="DG310" i="1"/>
  <c r="DG309" i="1"/>
  <c r="DG308" i="1"/>
  <c r="DG307" i="1"/>
  <c r="DG306" i="1"/>
  <c r="DG305" i="1"/>
  <c r="DG304" i="1"/>
  <c r="DG303" i="1"/>
  <c r="DG302" i="1"/>
  <c r="DG301" i="1"/>
  <c r="DG300" i="1"/>
  <c r="DG299" i="1"/>
  <c r="DG298" i="1"/>
  <c r="DG297" i="1"/>
  <c r="DG296" i="1"/>
  <c r="DG295" i="1"/>
  <c r="DG294" i="1"/>
  <c r="DG293" i="1"/>
  <c r="DG292" i="1"/>
  <c r="DG291" i="1"/>
  <c r="DG290" i="1"/>
  <c r="DG289" i="1"/>
  <c r="DG288" i="1"/>
  <c r="DG287" i="1"/>
  <c r="DG286" i="1"/>
  <c r="DG285" i="1"/>
  <c r="DG284" i="1"/>
  <c r="DG283" i="1"/>
  <c r="DG282" i="1"/>
  <c r="DG281" i="1"/>
  <c r="DG280" i="1"/>
  <c r="DG279" i="1"/>
  <c r="DG278" i="1"/>
  <c r="DG277" i="1"/>
  <c r="DG276" i="1"/>
  <c r="DG275" i="1"/>
  <c r="DG274" i="1"/>
  <c r="DG273" i="1"/>
  <c r="DG272" i="1"/>
  <c r="DG271" i="1"/>
  <c r="DG270" i="1"/>
  <c r="DG269" i="1"/>
  <c r="DG268" i="1"/>
  <c r="DG267" i="1"/>
  <c r="DG266" i="1"/>
  <c r="DG265" i="1"/>
  <c r="DG264" i="1"/>
  <c r="DG263" i="1"/>
  <c r="DG262" i="1"/>
  <c r="DG261" i="1"/>
  <c r="DG260" i="1"/>
  <c r="DG259" i="1"/>
  <c r="DG258" i="1"/>
  <c r="DG257" i="1"/>
  <c r="DG256" i="1"/>
  <c r="DG255" i="1"/>
  <c r="DG254" i="1"/>
  <c r="DG253" i="1"/>
  <c r="DG252" i="1"/>
  <c r="DG251" i="1"/>
  <c r="DG250" i="1"/>
  <c r="DG249" i="1"/>
  <c r="DG248" i="1"/>
  <c r="DG247" i="1"/>
  <c r="DG246" i="1"/>
  <c r="DG245" i="1"/>
  <c r="DG244" i="1"/>
  <c r="DG243" i="1"/>
  <c r="DG242" i="1"/>
  <c r="DG241" i="1"/>
  <c r="DG240" i="1"/>
  <c r="DG239" i="1"/>
  <c r="DG238" i="1"/>
  <c r="DG237" i="1"/>
  <c r="DG236" i="1"/>
  <c r="DG235" i="1"/>
  <c r="DG234" i="1"/>
  <c r="DG233" i="1"/>
  <c r="DG232" i="1"/>
  <c r="DG231" i="1"/>
  <c r="DG230" i="1"/>
  <c r="DG229" i="1"/>
  <c r="DG228" i="1"/>
  <c r="DG227" i="1"/>
  <c r="DG226" i="1"/>
  <c r="DG225" i="1"/>
  <c r="DG224" i="1"/>
  <c r="DG223" i="1"/>
  <c r="DG222" i="1"/>
  <c r="DG221" i="1"/>
  <c r="DG220" i="1"/>
  <c r="DG219" i="1"/>
  <c r="DG218" i="1"/>
  <c r="DG217" i="1"/>
  <c r="DG216" i="1"/>
  <c r="DG215" i="1"/>
  <c r="DG214" i="1"/>
  <c r="DG213" i="1"/>
  <c r="DG212" i="1"/>
  <c r="DG211" i="1"/>
  <c r="DG210" i="1"/>
  <c r="DG209" i="1"/>
  <c r="DG208" i="1"/>
  <c r="DG207" i="1"/>
  <c r="DG206" i="1"/>
  <c r="DG205" i="1"/>
  <c r="DG204" i="1"/>
  <c r="DG203" i="1"/>
  <c r="DG202" i="1"/>
  <c r="DG201" i="1"/>
  <c r="DG200" i="1"/>
  <c r="DG199" i="1"/>
  <c r="DG198" i="1"/>
  <c r="DG197" i="1"/>
  <c r="DG196" i="1"/>
  <c r="DG195" i="1"/>
  <c r="DG194" i="1"/>
  <c r="DG193" i="1"/>
  <c r="DG192" i="1"/>
  <c r="DG191" i="1"/>
  <c r="DG190" i="1"/>
  <c r="DG189" i="1"/>
  <c r="DG188" i="1"/>
  <c r="DG187" i="1"/>
  <c r="DG186" i="1"/>
  <c r="DG185" i="1"/>
  <c r="DG184" i="1"/>
  <c r="DG183" i="1"/>
  <c r="DG182" i="1"/>
  <c r="DG181" i="1"/>
  <c r="DG180" i="1"/>
  <c r="DG179" i="1"/>
  <c r="DG178" i="1"/>
  <c r="DG177" i="1"/>
  <c r="DG176" i="1"/>
  <c r="DG175" i="1"/>
  <c r="DG174" i="1"/>
  <c r="DG173" i="1"/>
  <c r="DG172" i="1"/>
  <c r="DG171" i="1"/>
  <c r="DG170" i="1"/>
  <c r="DG169" i="1"/>
  <c r="DG168" i="1"/>
  <c r="DG167" i="1"/>
  <c r="DG166" i="1"/>
  <c r="DG165" i="1"/>
  <c r="DG164" i="1"/>
  <c r="DG163" i="1"/>
  <c r="DG162" i="1"/>
  <c r="DG161" i="1"/>
  <c r="DG160" i="1"/>
  <c r="DG159" i="1"/>
  <c r="DG158" i="1"/>
  <c r="DG157" i="1"/>
  <c r="DG156" i="1"/>
  <c r="DG155" i="1"/>
  <c r="DG154" i="1"/>
  <c r="DG153" i="1"/>
  <c r="DG152" i="1"/>
  <c r="DG151" i="1"/>
  <c r="DG150" i="1"/>
  <c r="DG149" i="1"/>
  <c r="DG148" i="1"/>
  <c r="DG147" i="1"/>
  <c r="DG146" i="1"/>
  <c r="DG145" i="1"/>
  <c r="DG144" i="1"/>
  <c r="DG143" i="1"/>
  <c r="DG142" i="1"/>
  <c r="DG141" i="1"/>
  <c r="DG140" i="1"/>
  <c r="DG139" i="1"/>
  <c r="DG138" i="1"/>
  <c r="DG137" i="1"/>
  <c r="DG136" i="1"/>
  <c r="DG135" i="1"/>
  <c r="DG134" i="1"/>
  <c r="DG133" i="1"/>
  <c r="DG132" i="1"/>
  <c r="DG131" i="1"/>
  <c r="DG130" i="1"/>
  <c r="DG129" i="1"/>
  <c r="DG128" i="1"/>
  <c r="DG127" i="1"/>
  <c r="DG126" i="1"/>
  <c r="DG125" i="1"/>
  <c r="DG124" i="1"/>
  <c r="DG123" i="1"/>
  <c r="DG122" i="1"/>
  <c r="DG121" i="1"/>
  <c r="DG120" i="1"/>
  <c r="DG119" i="1"/>
  <c r="DG118" i="1"/>
  <c r="DG117" i="1"/>
  <c r="DG116" i="1"/>
  <c r="DG115" i="1"/>
  <c r="DG114" i="1"/>
  <c r="DG113" i="1"/>
  <c r="DG112" i="1"/>
  <c r="DG111" i="1"/>
  <c r="DG110" i="1"/>
  <c r="DG109" i="1"/>
  <c r="DG108" i="1"/>
  <c r="DG107" i="1"/>
  <c r="DG106" i="1"/>
  <c r="DG105" i="1"/>
  <c r="DG104" i="1"/>
  <c r="DG103" i="1"/>
  <c r="DG102" i="1"/>
  <c r="DG101" i="1"/>
  <c r="DG100" i="1"/>
  <c r="DG99" i="1"/>
  <c r="DG98" i="1"/>
  <c r="DG97" i="1"/>
  <c r="DG96" i="1"/>
  <c r="DG95" i="1"/>
  <c r="DG94" i="1"/>
  <c r="DG93" i="1"/>
  <c r="DG92" i="1"/>
  <c r="DG91" i="1"/>
  <c r="DG90" i="1"/>
  <c r="DG89" i="1"/>
  <c r="DG88" i="1"/>
  <c r="DG87" i="1"/>
  <c r="DG86" i="1"/>
  <c r="DG85" i="1"/>
  <c r="DG84" i="1"/>
  <c r="DG83" i="1"/>
  <c r="DG82" i="1"/>
  <c r="DG81" i="1"/>
  <c r="DG80" i="1"/>
  <c r="DG79" i="1"/>
  <c r="DG78" i="1"/>
  <c r="DG77" i="1"/>
  <c r="DG76" i="1"/>
  <c r="DG75" i="1"/>
  <c r="DG74" i="1"/>
  <c r="DG73" i="1"/>
  <c r="DG72" i="1"/>
  <c r="DG71" i="1"/>
  <c r="DG70" i="1"/>
  <c r="DG69" i="1"/>
  <c r="DG68" i="1"/>
  <c r="DG67" i="1"/>
  <c r="DG66" i="1"/>
  <c r="DG65" i="1"/>
  <c r="DG64" i="1"/>
  <c r="DG63" i="1"/>
  <c r="DG62" i="1"/>
  <c r="DG61" i="1"/>
  <c r="DG60" i="1"/>
  <c r="DG59" i="1"/>
  <c r="DG58" i="1"/>
  <c r="DG57" i="1"/>
  <c r="DG56" i="1"/>
  <c r="DG55" i="1"/>
  <c r="DG54" i="1"/>
  <c r="DG53" i="1"/>
  <c r="DG52" i="1"/>
  <c r="DG51" i="1"/>
  <c r="DG50" i="1"/>
  <c r="DG49" i="1"/>
  <c r="DG48" i="1"/>
  <c r="DG47" i="1"/>
  <c r="DG46" i="1"/>
  <c r="DG45" i="1"/>
  <c r="DG44" i="1"/>
  <c r="DG43" i="1"/>
  <c r="DG42" i="1"/>
  <c r="DG41" i="1"/>
  <c r="DG40" i="1"/>
  <c r="DG39" i="1"/>
  <c r="DG38" i="1"/>
  <c r="DG37" i="1"/>
  <c r="DG36" i="1"/>
  <c r="DG35" i="1"/>
  <c r="DG34" i="1"/>
  <c r="DG33" i="1"/>
  <c r="DG32" i="1"/>
  <c r="DG31" i="1"/>
  <c r="DG30" i="1"/>
  <c r="DG29" i="1"/>
  <c r="DG28" i="1"/>
  <c r="DG27" i="1"/>
  <c r="DG26" i="1"/>
  <c r="DG25" i="1"/>
  <c r="DG24" i="1"/>
  <c r="DG23" i="1"/>
  <c r="DG21" i="1"/>
  <c r="DG20" i="1"/>
  <c r="DG19" i="1"/>
  <c r="DG18" i="1"/>
  <c r="DG17" i="1"/>
  <c r="DG16" i="1"/>
  <c r="DG15" i="1"/>
  <c r="DG14" i="1"/>
  <c r="DG13" i="1"/>
  <c r="DG12" i="1"/>
  <c r="DG11" i="1"/>
  <c r="DG10" i="1"/>
  <c r="DG8" i="1"/>
  <c r="DG7" i="1"/>
  <c r="DG6" i="1"/>
  <c r="DG4" i="1"/>
  <c r="DG3" i="1"/>
  <c r="DG2" i="1"/>
  <c r="DG5" i="1"/>
  <c r="DB8" i="1"/>
  <c r="DF8" i="1" s="1"/>
  <c r="CV8" i="1"/>
  <c r="CZ8" i="1" s="1"/>
  <c r="AB8" i="1"/>
  <c r="BR8" i="1"/>
  <c r="BX8" i="1" s="1"/>
  <c r="BR7" i="1"/>
  <c r="BX7" i="1" s="1"/>
  <c r="AB7" i="1"/>
  <c r="BR6" i="1"/>
  <c r="BX6" i="1" s="1"/>
  <c r="BR5" i="1"/>
  <c r="BX5" i="1" s="1"/>
  <c r="BR3" i="1"/>
  <c r="BR2" i="1"/>
  <c r="U4" i="1"/>
  <c r="BX33" i="1"/>
  <c r="BX32" i="1"/>
  <c r="BX31" i="1"/>
  <c r="BX30" i="1"/>
  <c r="BX29" i="1"/>
  <c r="BX28" i="1"/>
  <c r="BX27" i="1"/>
  <c r="BX26" i="1"/>
  <c r="BX25" i="1"/>
  <c r="BX24" i="1"/>
  <c r="BX23" i="1"/>
  <c r="BX22" i="1"/>
  <c r="BX21" i="1"/>
  <c r="BX20" i="1"/>
  <c r="BX19" i="1"/>
  <c r="BX18" i="1"/>
  <c r="BX17" i="1"/>
  <c r="BX14" i="1"/>
  <c r="BX13" i="1"/>
  <c r="BX9" i="1"/>
  <c r="BX4" i="1"/>
  <c r="BX3" i="1"/>
  <c r="CP2" i="1"/>
  <c r="CT2" i="1" s="1"/>
  <c r="CJ2" i="1"/>
  <c r="CN2" i="1" s="1"/>
  <c r="GU3" i="1"/>
  <c r="GT3" i="1"/>
  <c r="CF3" i="1"/>
  <c r="CD3" i="1"/>
  <c r="CB3" i="1"/>
  <c r="CA3" i="1"/>
  <c r="BA3" i="1"/>
  <c r="AR3" i="1"/>
  <c r="AL3" i="1"/>
  <c r="AM3" i="1" s="1"/>
  <c r="AF3" i="1"/>
  <c r="AG3" i="1" s="1"/>
  <c r="U3" i="1"/>
  <c r="F3" i="1"/>
  <c r="BX2" i="1"/>
  <c r="AV506" i="1"/>
  <c r="AV505" i="1"/>
  <c r="AV504" i="1"/>
  <c r="AV503" i="1"/>
  <c r="AV502" i="1"/>
  <c r="AV501" i="1"/>
  <c r="AV500" i="1"/>
  <c r="AV499" i="1"/>
  <c r="AV498" i="1"/>
  <c r="AV497" i="1"/>
  <c r="AV496" i="1"/>
  <c r="AV495" i="1"/>
  <c r="AV494" i="1"/>
  <c r="AV493" i="1"/>
  <c r="AV492" i="1"/>
  <c r="AV491" i="1"/>
  <c r="AV490" i="1"/>
  <c r="AV489" i="1"/>
  <c r="AV488" i="1"/>
  <c r="AV487" i="1"/>
  <c r="AV486" i="1"/>
  <c r="AV485" i="1"/>
  <c r="AV484" i="1"/>
  <c r="AV483" i="1"/>
  <c r="AV482" i="1"/>
  <c r="AV481" i="1"/>
  <c r="AV480" i="1"/>
  <c r="AV479" i="1"/>
  <c r="AV478" i="1"/>
  <c r="AV477" i="1"/>
  <c r="AV476" i="1"/>
  <c r="AV475" i="1"/>
  <c r="AV474" i="1"/>
  <c r="AV473" i="1"/>
  <c r="AV472" i="1"/>
  <c r="AV471" i="1"/>
  <c r="AV470" i="1"/>
  <c r="AV469" i="1"/>
  <c r="AV468" i="1"/>
  <c r="AV467" i="1"/>
  <c r="AV466" i="1"/>
  <c r="AV465" i="1"/>
  <c r="AV464" i="1"/>
  <c r="AV463" i="1"/>
  <c r="AV462" i="1"/>
  <c r="AV461" i="1"/>
  <c r="AV460" i="1"/>
  <c r="AV459" i="1"/>
  <c r="AV458" i="1"/>
  <c r="AV457" i="1"/>
  <c r="AV456" i="1"/>
  <c r="AV455" i="1"/>
  <c r="AV454" i="1"/>
  <c r="AV453" i="1"/>
  <c r="AV452" i="1"/>
  <c r="AV451" i="1"/>
  <c r="AV450" i="1"/>
  <c r="AV449" i="1"/>
  <c r="AV448" i="1"/>
  <c r="AV447" i="1"/>
  <c r="AV446" i="1"/>
  <c r="AV445" i="1"/>
  <c r="AV444" i="1"/>
  <c r="AV443" i="1"/>
  <c r="AV442" i="1"/>
  <c r="AV441" i="1"/>
  <c r="AV440" i="1"/>
  <c r="AV439" i="1"/>
  <c r="AV438" i="1"/>
  <c r="AV437" i="1"/>
  <c r="AV436" i="1"/>
  <c r="AV435" i="1"/>
  <c r="AV434" i="1"/>
  <c r="AV433" i="1"/>
  <c r="AV432" i="1"/>
  <c r="AV431" i="1"/>
  <c r="AV430" i="1"/>
  <c r="AV429" i="1"/>
  <c r="AV428" i="1"/>
  <c r="AV427" i="1"/>
  <c r="AV426" i="1"/>
  <c r="AV425" i="1"/>
  <c r="AV424" i="1"/>
  <c r="AV423" i="1"/>
  <c r="AV422" i="1"/>
  <c r="AV421" i="1"/>
  <c r="AV420" i="1"/>
  <c r="AV419" i="1"/>
  <c r="AV418" i="1"/>
  <c r="AV417" i="1"/>
  <c r="AV416" i="1"/>
  <c r="AV415" i="1"/>
  <c r="AV414" i="1"/>
  <c r="AV413" i="1"/>
  <c r="AV412" i="1"/>
  <c r="AV411" i="1"/>
  <c r="AV410" i="1"/>
  <c r="AV409" i="1"/>
  <c r="AV408" i="1"/>
  <c r="AV407" i="1"/>
  <c r="AV406" i="1"/>
  <c r="AV405" i="1"/>
  <c r="AV404" i="1"/>
  <c r="AV403" i="1"/>
  <c r="AV402" i="1"/>
  <c r="AV401" i="1"/>
  <c r="AV400" i="1"/>
  <c r="AV399" i="1"/>
  <c r="AV398" i="1"/>
  <c r="AV397" i="1"/>
  <c r="AV396" i="1"/>
  <c r="AV395" i="1"/>
  <c r="AV394" i="1"/>
  <c r="AV393" i="1"/>
  <c r="AV392" i="1"/>
  <c r="AV391" i="1"/>
  <c r="AV390" i="1"/>
  <c r="AV389" i="1"/>
  <c r="AV388" i="1"/>
  <c r="AV387" i="1"/>
  <c r="AV386" i="1"/>
  <c r="AV385" i="1"/>
  <c r="AV384" i="1"/>
  <c r="AV383" i="1"/>
  <c r="AV382" i="1"/>
  <c r="AV381" i="1"/>
  <c r="AV380" i="1"/>
  <c r="AV379" i="1"/>
  <c r="AV378" i="1"/>
  <c r="AV377" i="1"/>
  <c r="AV376" i="1"/>
  <c r="AV375" i="1"/>
  <c r="AV374" i="1"/>
  <c r="AV373" i="1"/>
  <c r="AV372" i="1"/>
  <c r="AV371" i="1"/>
  <c r="AV370" i="1"/>
  <c r="AV369" i="1"/>
  <c r="AV368" i="1"/>
  <c r="AV367" i="1"/>
  <c r="AV366" i="1"/>
  <c r="AV365" i="1"/>
  <c r="AV364" i="1"/>
  <c r="AV363" i="1"/>
  <c r="AV362" i="1"/>
  <c r="AV361" i="1"/>
  <c r="AV360" i="1"/>
  <c r="AV359" i="1"/>
  <c r="AV358" i="1"/>
  <c r="AV357" i="1"/>
  <c r="AV356" i="1"/>
  <c r="AV355" i="1"/>
  <c r="AV354" i="1"/>
  <c r="AV353" i="1"/>
  <c r="AV352" i="1"/>
  <c r="AV351" i="1"/>
  <c r="AV350" i="1"/>
  <c r="AV349" i="1"/>
  <c r="AV348" i="1"/>
  <c r="AV347" i="1"/>
  <c r="AV346" i="1"/>
  <c r="AV345" i="1"/>
  <c r="AV344" i="1"/>
  <c r="AV343" i="1"/>
  <c r="AV342" i="1"/>
  <c r="AV341" i="1"/>
  <c r="AV340" i="1"/>
  <c r="AV339" i="1"/>
  <c r="AV338" i="1"/>
  <c r="AV337" i="1"/>
  <c r="AV336" i="1"/>
  <c r="AV335" i="1"/>
  <c r="AV334" i="1"/>
  <c r="AV333" i="1"/>
  <c r="AV332" i="1"/>
  <c r="AV331" i="1"/>
  <c r="AV330" i="1"/>
  <c r="AV329" i="1"/>
  <c r="AV328" i="1"/>
  <c r="AV327" i="1"/>
  <c r="AV326" i="1"/>
  <c r="AV325" i="1"/>
  <c r="AV324" i="1"/>
  <c r="AV323" i="1"/>
  <c r="AV322" i="1"/>
  <c r="AV321" i="1"/>
  <c r="AV320" i="1"/>
  <c r="AV319" i="1"/>
  <c r="AV318" i="1"/>
  <c r="AV317" i="1"/>
  <c r="AV316" i="1"/>
  <c r="AV315" i="1"/>
  <c r="AV314" i="1"/>
  <c r="AV313" i="1"/>
  <c r="AV312" i="1"/>
  <c r="AV311" i="1"/>
  <c r="AV310" i="1"/>
  <c r="AV309" i="1"/>
  <c r="AV308" i="1"/>
  <c r="AV307" i="1"/>
  <c r="AV306" i="1"/>
  <c r="AV305" i="1"/>
  <c r="AV304" i="1"/>
  <c r="AV303" i="1"/>
  <c r="AV302" i="1"/>
  <c r="AV301" i="1"/>
  <c r="AV300" i="1"/>
  <c r="AV299" i="1"/>
  <c r="AV298" i="1"/>
  <c r="AV297" i="1"/>
  <c r="AV296" i="1"/>
  <c r="AV295" i="1"/>
  <c r="AV294" i="1"/>
  <c r="AV293" i="1"/>
  <c r="AV292" i="1"/>
  <c r="AV291" i="1"/>
  <c r="AV290" i="1"/>
  <c r="AV289" i="1"/>
  <c r="AV288" i="1"/>
  <c r="AV287" i="1"/>
  <c r="AV286" i="1"/>
  <c r="AV285" i="1"/>
  <c r="AV284" i="1"/>
  <c r="AV283" i="1"/>
  <c r="AV282" i="1"/>
  <c r="AV281" i="1"/>
  <c r="AV280" i="1"/>
  <c r="AV279" i="1"/>
  <c r="AV278" i="1"/>
  <c r="AV277" i="1"/>
  <c r="AV276" i="1"/>
  <c r="AV275" i="1"/>
  <c r="AV274" i="1"/>
  <c r="AV273" i="1"/>
  <c r="AV272" i="1"/>
  <c r="AV271" i="1"/>
  <c r="AV270" i="1"/>
  <c r="AV269" i="1"/>
  <c r="AV268" i="1"/>
  <c r="AV267" i="1"/>
  <c r="AV266" i="1"/>
  <c r="AV265" i="1"/>
  <c r="AV264" i="1"/>
  <c r="AV263" i="1"/>
  <c r="AV262" i="1"/>
  <c r="AV261" i="1"/>
  <c r="AV260" i="1"/>
  <c r="AV259" i="1"/>
  <c r="AV258" i="1"/>
  <c r="AV257" i="1"/>
  <c r="AV256" i="1"/>
  <c r="AV255" i="1"/>
  <c r="AV254" i="1"/>
  <c r="AV253" i="1"/>
  <c r="AV252" i="1"/>
  <c r="AV251" i="1"/>
  <c r="AV250" i="1"/>
  <c r="AV249" i="1"/>
  <c r="AV248" i="1"/>
  <c r="AV247" i="1"/>
  <c r="AV246" i="1"/>
  <c r="AV245" i="1"/>
  <c r="AV244" i="1"/>
  <c r="AV243" i="1"/>
  <c r="AV242" i="1"/>
  <c r="AV241" i="1"/>
  <c r="AV240" i="1"/>
  <c r="AV239" i="1"/>
  <c r="AV238" i="1"/>
  <c r="AV237" i="1"/>
  <c r="AV236" i="1"/>
  <c r="AV235" i="1"/>
  <c r="AV234" i="1"/>
  <c r="AV233" i="1"/>
  <c r="AV232" i="1"/>
  <c r="AV231" i="1"/>
  <c r="AV230" i="1"/>
  <c r="AV229" i="1"/>
  <c r="AV228" i="1"/>
  <c r="AV227" i="1"/>
  <c r="AV226" i="1"/>
  <c r="AV225" i="1"/>
  <c r="AV224" i="1"/>
  <c r="AV223" i="1"/>
  <c r="AV222" i="1"/>
  <c r="AV221" i="1"/>
  <c r="AV220" i="1"/>
  <c r="AV219" i="1"/>
  <c r="AV218" i="1"/>
  <c r="AV217" i="1"/>
  <c r="AV216" i="1"/>
  <c r="AV215" i="1"/>
  <c r="AV214" i="1"/>
  <c r="AV213" i="1"/>
  <c r="AV212" i="1"/>
  <c r="AV211" i="1"/>
  <c r="AV210" i="1"/>
  <c r="AV209" i="1"/>
  <c r="AV208" i="1"/>
  <c r="AV207" i="1"/>
  <c r="AV206" i="1"/>
  <c r="AV205" i="1"/>
  <c r="AV204" i="1"/>
  <c r="AV203" i="1"/>
  <c r="AV202" i="1"/>
  <c r="AV201" i="1"/>
  <c r="AV200" i="1"/>
  <c r="AV199" i="1"/>
  <c r="AV198" i="1"/>
  <c r="AV197" i="1"/>
  <c r="AV196" i="1"/>
  <c r="AV195" i="1"/>
  <c r="AV194" i="1"/>
  <c r="AV193" i="1"/>
  <c r="AV192" i="1"/>
  <c r="AV191" i="1"/>
  <c r="AV190" i="1"/>
  <c r="AV189" i="1"/>
  <c r="AV188" i="1"/>
  <c r="AV187" i="1"/>
  <c r="AV186" i="1"/>
  <c r="AV185" i="1"/>
  <c r="AV184" i="1"/>
  <c r="AV183" i="1"/>
  <c r="AV182" i="1"/>
  <c r="AV181" i="1"/>
  <c r="AV180" i="1"/>
  <c r="AV179" i="1"/>
  <c r="AV178" i="1"/>
  <c r="AV177" i="1"/>
  <c r="AV176" i="1"/>
  <c r="AV175" i="1"/>
  <c r="AV174" i="1"/>
  <c r="AV173" i="1"/>
  <c r="AV172" i="1"/>
  <c r="AV171" i="1"/>
  <c r="AV170" i="1"/>
  <c r="AV169" i="1"/>
  <c r="AV168" i="1"/>
  <c r="AV167" i="1"/>
  <c r="AV166" i="1"/>
  <c r="AV165" i="1"/>
  <c r="AV164" i="1"/>
  <c r="AV163" i="1"/>
  <c r="AV162" i="1"/>
  <c r="AV161" i="1"/>
  <c r="AV160" i="1"/>
  <c r="AV159" i="1"/>
  <c r="AV158" i="1"/>
  <c r="AV157" i="1"/>
  <c r="AV156" i="1"/>
  <c r="AV155" i="1"/>
  <c r="AV154" i="1"/>
  <c r="AV153" i="1"/>
  <c r="AV152" i="1"/>
  <c r="AV151" i="1"/>
  <c r="AV150" i="1"/>
  <c r="AV149" i="1"/>
  <c r="AV148" i="1"/>
  <c r="AV147" i="1"/>
  <c r="AV146" i="1"/>
  <c r="AV145" i="1"/>
  <c r="AV144" i="1"/>
  <c r="AV143" i="1"/>
  <c r="AV142" i="1"/>
  <c r="AV141" i="1"/>
  <c r="AV140" i="1"/>
  <c r="AV139" i="1"/>
  <c r="AV138" i="1"/>
  <c r="AV137" i="1"/>
  <c r="AV136" i="1"/>
  <c r="AV135" i="1"/>
  <c r="AV134" i="1"/>
  <c r="AV133" i="1"/>
  <c r="AV132" i="1"/>
  <c r="AV131" i="1"/>
  <c r="AV130" i="1"/>
  <c r="AV129" i="1"/>
  <c r="AV128" i="1"/>
  <c r="AV127" i="1"/>
  <c r="AV126" i="1"/>
  <c r="AV125" i="1"/>
  <c r="AV124" i="1"/>
  <c r="AV123" i="1"/>
  <c r="AV122" i="1"/>
  <c r="AV121" i="1"/>
  <c r="AV120" i="1"/>
  <c r="AV119" i="1"/>
  <c r="AV118" i="1"/>
  <c r="AV117" i="1"/>
  <c r="AV116" i="1"/>
  <c r="AV115" i="1"/>
  <c r="AV114" i="1"/>
  <c r="AV113" i="1"/>
  <c r="AV112" i="1"/>
  <c r="AV111" i="1"/>
  <c r="AV110" i="1"/>
  <c r="AV109" i="1"/>
  <c r="AV108" i="1"/>
  <c r="AV107" i="1"/>
  <c r="AV106" i="1"/>
  <c r="AV105" i="1"/>
  <c r="AV104" i="1"/>
  <c r="AV103" i="1"/>
  <c r="AV102" i="1"/>
  <c r="AV101" i="1"/>
  <c r="AV100" i="1"/>
  <c r="AV99" i="1"/>
  <c r="AV98" i="1"/>
  <c r="AV97" i="1"/>
  <c r="AV96" i="1"/>
  <c r="AV95" i="1"/>
  <c r="AV94" i="1"/>
  <c r="AV93" i="1"/>
  <c r="AV92" i="1"/>
  <c r="AV91" i="1"/>
  <c r="AV90" i="1"/>
  <c r="AV89" i="1"/>
  <c r="AV88" i="1"/>
  <c r="AV87" i="1"/>
  <c r="AV86" i="1"/>
  <c r="AV85" i="1"/>
  <c r="AV84" i="1"/>
  <c r="AV83" i="1"/>
  <c r="AV82" i="1"/>
  <c r="AV81" i="1"/>
  <c r="AV80" i="1"/>
  <c r="AV79" i="1"/>
  <c r="AV78" i="1"/>
  <c r="AV77" i="1"/>
  <c r="AV76" i="1"/>
  <c r="AV75" i="1"/>
  <c r="AV74" i="1"/>
  <c r="AV73" i="1"/>
  <c r="AV72" i="1"/>
  <c r="AV71" i="1"/>
  <c r="AV70" i="1"/>
  <c r="AV69" i="1"/>
  <c r="AV68" i="1"/>
  <c r="AV67" i="1"/>
  <c r="AV66" i="1"/>
  <c r="AV65" i="1"/>
  <c r="AV64" i="1"/>
  <c r="AV63" i="1"/>
  <c r="AV62" i="1"/>
  <c r="AV61" i="1"/>
  <c r="AV60" i="1"/>
  <c r="AV59" i="1"/>
  <c r="AV58" i="1"/>
  <c r="AV57" i="1"/>
  <c r="AV56" i="1"/>
  <c r="AV55" i="1"/>
  <c r="AV54" i="1"/>
  <c r="AV53" i="1"/>
  <c r="AV52" i="1"/>
  <c r="AV51" i="1"/>
  <c r="AV50" i="1"/>
  <c r="AV49" i="1"/>
  <c r="AV48" i="1"/>
  <c r="AV30" i="1"/>
  <c r="AV19" i="1"/>
  <c r="AV13" i="1"/>
  <c r="AV12" i="1"/>
  <c r="AV10" i="1"/>
  <c r="CD32" i="1"/>
  <c r="CB32" i="1"/>
  <c r="CA32" i="1"/>
  <c r="BA32" i="1"/>
  <c r="AR32" i="1"/>
  <c r="AL32" i="1"/>
  <c r="AH32" i="1"/>
  <c r="AI32" i="1" s="1"/>
  <c r="AF32" i="1"/>
  <c r="AG32" i="1" s="1"/>
  <c r="AC32" i="1"/>
  <c r="U32" i="1"/>
  <c r="F32" i="1"/>
  <c r="F31" i="1"/>
  <c r="U31" i="1"/>
  <c r="AC31" i="1"/>
  <c r="AF31" i="1"/>
  <c r="AG31" i="1" s="1"/>
  <c r="AH31" i="1"/>
  <c r="AI31" i="1" s="1"/>
  <c r="AL31" i="1"/>
  <c r="AM31" i="1" s="1"/>
  <c r="AR31" i="1"/>
  <c r="BA31" i="1"/>
  <c r="CA31" i="1"/>
  <c r="CB31" i="1"/>
  <c r="CD31" i="1"/>
  <c r="CD27" i="1"/>
  <c r="CB27" i="1"/>
  <c r="CA27" i="1"/>
  <c r="BA27" i="1"/>
  <c r="AR27" i="1"/>
  <c r="AH27" i="1"/>
  <c r="AI27" i="1" s="1"/>
  <c r="AF27" i="1"/>
  <c r="AG27" i="1" s="1"/>
  <c r="AC27" i="1"/>
  <c r="AO27" i="1" s="1"/>
  <c r="U27" i="1"/>
  <c r="CF28" i="1"/>
  <c r="CD28" i="1"/>
  <c r="CB28" i="1"/>
  <c r="CA28" i="1"/>
  <c r="BA28" i="1"/>
  <c r="AR28" i="1"/>
  <c r="AL28" i="1"/>
  <c r="AH28" i="1"/>
  <c r="AI28" i="1" s="1"/>
  <c r="AF28" i="1"/>
  <c r="AG28" i="1" s="1"/>
  <c r="AC28" i="1"/>
  <c r="U28" i="1"/>
  <c r="F28" i="1"/>
  <c r="DG9" i="1" l="1"/>
  <c r="AN3" i="1"/>
  <c r="AH3" i="1"/>
  <c r="AI3" i="1" s="1"/>
  <c r="AJ3" i="1" s="1"/>
  <c r="BB3" i="1"/>
  <c r="AX3" i="1"/>
  <c r="BE3" i="1" s="1"/>
  <c r="AW3" i="1"/>
  <c r="CG3" i="1"/>
  <c r="AC3" i="1"/>
  <c r="AO3" i="1" s="1"/>
  <c r="AW31" i="1"/>
  <c r="AO31" i="1"/>
  <c r="AN31" i="1"/>
  <c r="AO32" i="1"/>
  <c r="AJ31" i="1"/>
  <c r="AJ32" i="1"/>
  <c r="AM32" i="1"/>
  <c r="AN32" i="1"/>
  <c r="BB31" i="1"/>
  <c r="AX31" i="1"/>
  <c r="AJ28" i="1"/>
  <c r="AO28" i="1"/>
  <c r="AJ27" i="1"/>
  <c r="AM27" i="1"/>
  <c r="AN27" i="1"/>
  <c r="AM28" i="1"/>
  <c r="AN28" i="1"/>
  <c r="BE31" i="1" l="1"/>
  <c r="BF31" i="1" s="1"/>
  <c r="BH31" i="1" s="1"/>
  <c r="BF3" i="1"/>
  <c r="AX32" i="1"/>
  <c r="AW32" i="1"/>
  <c r="BB32" i="1"/>
  <c r="AX27" i="1"/>
  <c r="AW27" i="1"/>
  <c r="BB27" i="1"/>
  <c r="AX28" i="1"/>
  <c r="CG28" i="1"/>
  <c r="AW28" i="1"/>
  <c r="BB28" i="1"/>
  <c r="BL31" i="1" l="1"/>
  <c r="BK31" i="1"/>
  <c r="CC31" i="1" s="1"/>
  <c r="BE27" i="1"/>
  <c r="BF27" i="1" s="1"/>
  <c r="BH27" i="1" s="1"/>
  <c r="BE32" i="1"/>
  <c r="BF32" i="1" s="1"/>
  <c r="BH32" i="1" s="1"/>
  <c r="BE28" i="1"/>
  <c r="BF28" i="1" s="1"/>
  <c r="CH3" i="1"/>
  <c r="BH3" i="1"/>
  <c r="BL3" i="1" l="1"/>
  <c r="BK3" i="1"/>
  <c r="BT3" i="1" s="1"/>
  <c r="BL32" i="1"/>
  <c r="BK32" i="1"/>
  <c r="BL27" i="1"/>
  <c r="BK27" i="1"/>
  <c r="BT31" i="1"/>
  <c r="CH28" i="1"/>
  <c r="BH28" i="1"/>
  <c r="BL28" i="1" l="1"/>
  <c r="BK28" i="1"/>
  <c r="BT32" i="1"/>
  <c r="BT27" i="1"/>
  <c r="BT28" i="1" l="1"/>
  <c r="U26" i="1" l="1"/>
  <c r="F26" i="1"/>
  <c r="CD6" i="1" l="1"/>
  <c r="CB506" i="1"/>
  <c r="CA506" i="1"/>
  <c r="CB505" i="1"/>
  <c r="CA505" i="1"/>
  <c r="CB504" i="1"/>
  <c r="CA504" i="1"/>
  <c r="CB503" i="1"/>
  <c r="CA503" i="1"/>
  <c r="CB502" i="1"/>
  <c r="CA502" i="1"/>
  <c r="CB501" i="1"/>
  <c r="CA501" i="1"/>
  <c r="CB500" i="1"/>
  <c r="CA500" i="1"/>
  <c r="CB499" i="1"/>
  <c r="CA499" i="1"/>
  <c r="CB498" i="1"/>
  <c r="CA498" i="1"/>
  <c r="CB497" i="1"/>
  <c r="CA497" i="1"/>
  <c r="CB496" i="1"/>
  <c r="CA496" i="1"/>
  <c r="CB495" i="1"/>
  <c r="CA495" i="1"/>
  <c r="CB494" i="1"/>
  <c r="CA494" i="1"/>
  <c r="CB493" i="1"/>
  <c r="CA493" i="1"/>
  <c r="CB492" i="1"/>
  <c r="CA492" i="1"/>
  <c r="CB491" i="1"/>
  <c r="CA491" i="1"/>
  <c r="CB490" i="1"/>
  <c r="CA490" i="1"/>
  <c r="CB489" i="1"/>
  <c r="CA489" i="1"/>
  <c r="CB488" i="1"/>
  <c r="CA488" i="1"/>
  <c r="CB487" i="1"/>
  <c r="CA487" i="1"/>
  <c r="CB486" i="1"/>
  <c r="CA486" i="1"/>
  <c r="CB485" i="1"/>
  <c r="CA485" i="1"/>
  <c r="CB484" i="1"/>
  <c r="CA484" i="1"/>
  <c r="CB483" i="1"/>
  <c r="CA483" i="1"/>
  <c r="CB482" i="1"/>
  <c r="CA482" i="1"/>
  <c r="CB481" i="1"/>
  <c r="CA481" i="1"/>
  <c r="CB480" i="1"/>
  <c r="CA480" i="1"/>
  <c r="CB479" i="1"/>
  <c r="CA479" i="1"/>
  <c r="CB478" i="1"/>
  <c r="CA478" i="1"/>
  <c r="CB477" i="1"/>
  <c r="CA477" i="1"/>
  <c r="CB476" i="1"/>
  <c r="CA476" i="1"/>
  <c r="CB475" i="1"/>
  <c r="CA475" i="1"/>
  <c r="CB474" i="1"/>
  <c r="CA474" i="1"/>
  <c r="CB473" i="1"/>
  <c r="CA473" i="1"/>
  <c r="CB472" i="1"/>
  <c r="CA472" i="1"/>
  <c r="CB471" i="1"/>
  <c r="CA471" i="1"/>
  <c r="CB470" i="1"/>
  <c r="CA470" i="1"/>
  <c r="CB469" i="1"/>
  <c r="CA469" i="1"/>
  <c r="CB468" i="1"/>
  <c r="CA468" i="1"/>
  <c r="CB467" i="1"/>
  <c r="CA467" i="1"/>
  <c r="CB466" i="1"/>
  <c r="CA466" i="1"/>
  <c r="CB465" i="1"/>
  <c r="CA465" i="1"/>
  <c r="CB464" i="1"/>
  <c r="CA464" i="1"/>
  <c r="CB463" i="1"/>
  <c r="CA463" i="1"/>
  <c r="CB462" i="1"/>
  <c r="CA462" i="1"/>
  <c r="CB461" i="1"/>
  <c r="CA461" i="1"/>
  <c r="CB460" i="1"/>
  <c r="CA460" i="1"/>
  <c r="CB459" i="1"/>
  <c r="CA459" i="1"/>
  <c r="CB458" i="1"/>
  <c r="CA458" i="1"/>
  <c r="CB457" i="1"/>
  <c r="CA457" i="1"/>
  <c r="CB456" i="1"/>
  <c r="CA456" i="1"/>
  <c r="CB455" i="1"/>
  <c r="CA455" i="1"/>
  <c r="CB454" i="1"/>
  <c r="CA454" i="1"/>
  <c r="CB453" i="1"/>
  <c r="CA453" i="1"/>
  <c r="CB452" i="1"/>
  <c r="CA452" i="1"/>
  <c r="CB451" i="1"/>
  <c r="CA451" i="1"/>
  <c r="CB450" i="1"/>
  <c r="CA450" i="1"/>
  <c r="CB449" i="1"/>
  <c r="CA449" i="1"/>
  <c r="CB448" i="1"/>
  <c r="CA448" i="1"/>
  <c r="CB447" i="1"/>
  <c r="CA447" i="1"/>
  <c r="CB446" i="1"/>
  <c r="CA446" i="1"/>
  <c r="CB445" i="1"/>
  <c r="CA445" i="1"/>
  <c r="CB444" i="1"/>
  <c r="CA444" i="1"/>
  <c r="CB443" i="1"/>
  <c r="CA443" i="1"/>
  <c r="CB442" i="1"/>
  <c r="CA442" i="1"/>
  <c r="CB441" i="1"/>
  <c r="CA441" i="1"/>
  <c r="CB440" i="1"/>
  <c r="CA440" i="1"/>
  <c r="CB439" i="1"/>
  <c r="CA439" i="1"/>
  <c r="CB438" i="1"/>
  <c r="CA438" i="1"/>
  <c r="CB437" i="1"/>
  <c r="CA437" i="1"/>
  <c r="CB436" i="1"/>
  <c r="CA436" i="1"/>
  <c r="CB435" i="1"/>
  <c r="CA435" i="1"/>
  <c r="CB434" i="1"/>
  <c r="CA434" i="1"/>
  <c r="CB433" i="1"/>
  <c r="CA433" i="1"/>
  <c r="CB432" i="1"/>
  <c r="CA432" i="1"/>
  <c r="CB431" i="1"/>
  <c r="CA431" i="1"/>
  <c r="CB430" i="1"/>
  <c r="CA430" i="1"/>
  <c r="CB429" i="1"/>
  <c r="CA429" i="1"/>
  <c r="CB428" i="1"/>
  <c r="CA428" i="1"/>
  <c r="CB427" i="1"/>
  <c r="CA427" i="1"/>
  <c r="CB426" i="1"/>
  <c r="CA426" i="1"/>
  <c r="CB425" i="1"/>
  <c r="CA425" i="1"/>
  <c r="CB424" i="1"/>
  <c r="CA424" i="1"/>
  <c r="CB423" i="1"/>
  <c r="CA423" i="1"/>
  <c r="CB422" i="1"/>
  <c r="CA422" i="1"/>
  <c r="CB421" i="1"/>
  <c r="CA421" i="1"/>
  <c r="CB420" i="1"/>
  <c r="CA420" i="1"/>
  <c r="CB419" i="1"/>
  <c r="CA419" i="1"/>
  <c r="CB418" i="1"/>
  <c r="CA418" i="1"/>
  <c r="CB417" i="1"/>
  <c r="CA417" i="1"/>
  <c r="CB416" i="1"/>
  <c r="CA416" i="1"/>
  <c r="CB415" i="1"/>
  <c r="CA415" i="1"/>
  <c r="CB414" i="1"/>
  <c r="CA414" i="1"/>
  <c r="CB413" i="1"/>
  <c r="CA413" i="1"/>
  <c r="CB412" i="1"/>
  <c r="CA412" i="1"/>
  <c r="CB411" i="1"/>
  <c r="CA411" i="1"/>
  <c r="CB410" i="1"/>
  <c r="CA410" i="1"/>
  <c r="CB409" i="1"/>
  <c r="CA409" i="1"/>
  <c r="CB408" i="1"/>
  <c r="CA408" i="1"/>
  <c r="CB407" i="1"/>
  <c r="CA407" i="1"/>
  <c r="CB406" i="1"/>
  <c r="CA406" i="1"/>
  <c r="CB405" i="1"/>
  <c r="CA405" i="1"/>
  <c r="CB404" i="1"/>
  <c r="CA404" i="1"/>
  <c r="CB403" i="1"/>
  <c r="CA403" i="1"/>
  <c r="CB402" i="1"/>
  <c r="CA402" i="1"/>
  <c r="CB401" i="1"/>
  <c r="CA401" i="1"/>
  <c r="CB400" i="1"/>
  <c r="CA400" i="1"/>
  <c r="CB399" i="1"/>
  <c r="CA399" i="1"/>
  <c r="CB398" i="1"/>
  <c r="CA398" i="1"/>
  <c r="CB397" i="1"/>
  <c r="CA397" i="1"/>
  <c r="CB396" i="1"/>
  <c r="CA396" i="1"/>
  <c r="CB395" i="1"/>
  <c r="CA395" i="1"/>
  <c r="CB394" i="1"/>
  <c r="CA394" i="1"/>
  <c r="CB393" i="1"/>
  <c r="CA393" i="1"/>
  <c r="CB392" i="1"/>
  <c r="CA392" i="1"/>
  <c r="CB391" i="1"/>
  <c r="CA391" i="1"/>
  <c r="CB390" i="1"/>
  <c r="CA390" i="1"/>
  <c r="CB389" i="1"/>
  <c r="CA389" i="1"/>
  <c r="CB388" i="1"/>
  <c r="CA388" i="1"/>
  <c r="CB387" i="1"/>
  <c r="CA387" i="1"/>
  <c r="CB386" i="1"/>
  <c r="CA386" i="1"/>
  <c r="CB385" i="1"/>
  <c r="CA385" i="1"/>
  <c r="CB384" i="1"/>
  <c r="CA384" i="1"/>
  <c r="CB383" i="1"/>
  <c r="CA383" i="1"/>
  <c r="CB382" i="1"/>
  <c r="CA382" i="1"/>
  <c r="CB381" i="1"/>
  <c r="CA381" i="1"/>
  <c r="CB380" i="1"/>
  <c r="CA380" i="1"/>
  <c r="CB379" i="1"/>
  <c r="CA379" i="1"/>
  <c r="CB378" i="1"/>
  <c r="CA378" i="1"/>
  <c r="CB377" i="1"/>
  <c r="CA377" i="1"/>
  <c r="CB376" i="1"/>
  <c r="CA376" i="1"/>
  <c r="CB375" i="1"/>
  <c r="CA375" i="1"/>
  <c r="CB374" i="1"/>
  <c r="CA374" i="1"/>
  <c r="CB373" i="1"/>
  <c r="CA373" i="1"/>
  <c r="CB372" i="1"/>
  <c r="CA372" i="1"/>
  <c r="CB371" i="1"/>
  <c r="CA371" i="1"/>
  <c r="CB370" i="1"/>
  <c r="CA370" i="1"/>
  <c r="CB369" i="1"/>
  <c r="CA369" i="1"/>
  <c r="CB368" i="1"/>
  <c r="CA368" i="1"/>
  <c r="CB367" i="1"/>
  <c r="CA367" i="1"/>
  <c r="CB366" i="1"/>
  <c r="CA366" i="1"/>
  <c r="CB365" i="1"/>
  <c r="CA365" i="1"/>
  <c r="CB364" i="1"/>
  <c r="CA364" i="1"/>
  <c r="CB363" i="1"/>
  <c r="CA363" i="1"/>
  <c r="CB362" i="1"/>
  <c r="CA362" i="1"/>
  <c r="CB361" i="1"/>
  <c r="CA361" i="1"/>
  <c r="CB360" i="1"/>
  <c r="CA360" i="1"/>
  <c r="CB359" i="1"/>
  <c r="CA359" i="1"/>
  <c r="CB358" i="1"/>
  <c r="CA358" i="1"/>
  <c r="CB357" i="1"/>
  <c r="CA357" i="1"/>
  <c r="CB356" i="1"/>
  <c r="CA356" i="1"/>
  <c r="CB355" i="1"/>
  <c r="CA355" i="1"/>
  <c r="CB354" i="1"/>
  <c r="CA354" i="1"/>
  <c r="CB353" i="1"/>
  <c r="CA353" i="1"/>
  <c r="CB352" i="1"/>
  <c r="CA352" i="1"/>
  <c r="CB351" i="1"/>
  <c r="CA351" i="1"/>
  <c r="CB350" i="1"/>
  <c r="CA350" i="1"/>
  <c r="CB349" i="1"/>
  <c r="CA349" i="1"/>
  <c r="CB348" i="1"/>
  <c r="CA348" i="1"/>
  <c r="CB347" i="1"/>
  <c r="CA347" i="1"/>
  <c r="CB346" i="1"/>
  <c r="CA346" i="1"/>
  <c r="CB345" i="1"/>
  <c r="CA345" i="1"/>
  <c r="CB344" i="1"/>
  <c r="CA344" i="1"/>
  <c r="CB343" i="1"/>
  <c r="CA343" i="1"/>
  <c r="CB342" i="1"/>
  <c r="CA342" i="1"/>
  <c r="CB341" i="1"/>
  <c r="CA341" i="1"/>
  <c r="CB340" i="1"/>
  <c r="CA340" i="1"/>
  <c r="CB339" i="1"/>
  <c r="CA339" i="1"/>
  <c r="CB338" i="1"/>
  <c r="CA338" i="1"/>
  <c r="CB337" i="1"/>
  <c r="CA337" i="1"/>
  <c r="CB336" i="1"/>
  <c r="CA336" i="1"/>
  <c r="CB335" i="1"/>
  <c r="CA335" i="1"/>
  <c r="CB334" i="1"/>
  <c r="CA334" i="1"/>
  <c r="CB333" i="1"/>
  <c r="CA333" i="1"/>
  <c r="CB332" i="1"/>
  <c r="CA332" i="1"/>
  <c r="CB331" i="1"/>
  <c r="CA331" i="1"/>
  <c r="CB330" i="1"/>
  <c r="CA330" i="1"/>
  <c r="CB329" i="1"/>
  <c r="CA329" i="1"/>
  <c r="CB328" i="1"/>
  <c r="CA328" i="1"/>
  <c r="CB327" i="1"/>
  <c r="CA327" i="1"/>
  <c r="CB326" i="1"/>
  <c r="CA326" i="1"/>
  <c r="CB325" i="1"/>
  <c r="CA325" i="1"/>
  <c r="CB324" i="1"/>
  <c r="CA324" i="1"/>
  <c r="CB323" i="1"/>
  <c r="CA323" i="1"/>
  <c r="CB322" i="1"/>
  <c r="CA322" i="1"/>
  <c r="CB321" i="1"/>
  <c r="CA321" i="1"/>
  <c r="CB320" i="1"/>
  <c r="CA320" i="1"/>
  <c r="CB319" i="1"/>
  <c r="CA319" i="1"/>
  <c r="CB318" i="1"/>
  <c r="CA318" i="1"/>
  <c r="CB317" i="1"/>
  <c r="CA317" i="1"/>
  <c r="CB316" i="1"/>
  <c r="CA316" i="1"/>
  <c r="CB315" i="1"/>
  <c r="CA315" i="1"/>
  <c r="CB314" i="1"/>
  <c r="CA314" i="1"/>
  <c r="CB313" i="1"/>
  <c r="CA313" i="1"/>
  <c r="CB312" i="1"/>
  <c r="CA312" i="1"/>
  <c r="CB311" i="1"/>
  <c r="CA311" i="1"/>
  <c r="CB310" i="1"/>
  <c r="CA310" i="1"/>
  <c r="CB309" i="1"/>
  <c r="CA309" i="1"/>
  <c r="CB308" i="1"/>
  <c r="CA308" i="1"/>
  <c r="CB307" i="1"/>
  <c r="CA307" i="1"/>
  <c r="CB306" i="1"/>
  <c r="CA306" i="1"/>
  <c r="CB305" i="1"/>
  <c r="CA305" i="1"/>
  <c r="CB304" i="1"/>
  <c r="CA304" i="1"/>
  <c r="CB303" i="1"/>
  <c r="CA303" i="1"/>
  <c r="CB302" i="1"/>
  <c r="CA302" i="1"/>
  <c r="CB301" i="1"/>
  <c r="CA301" i="1"/>
  <c r="CB300" i="1"/>
  <c r="CA300" i="1"/>
  <c r="CB299" i="1"/>
  <c r="CA299" i="1"/>
  <c r="CB298" i="1"/>
  <c r="CA298" i="1"/>
  <c r="CB297" i="1"/>
  <c r="CA297" i="1"/>
  <c r="CB296" i="1"/>
  <c r="CA296" i="1"/>
  <c r="CB295" i="1"/>
  <c r="CA295" i="1"/>
  <c r="CB294" i="1"/>
  <c r="CA294" i="1"/>
  <c r="CB293" i="1"/>
  <c r="CA293" i="1"/>
  <c r="CB292" i="1"/>
  <c r="CA292" i="1"/>
  <c r="CB291" i="1"/>
  <c r="CA291" i="1"/>
  <c r="CB290" i="1"/>
  <c r="CA290" i="1"/>
  <c r="CB289" i="1"/>
  <c r="CA289" i="1"/>
  <c r="CB288" i="1"/>
  <c r="CA288" i="1"/>
  <c r="CB287" i="1"/>
  <c r="CA287" i="1"/>
  <c r="CB286" i="1"/>
  <c r="CA286" i="1"/>
  <c r="CB285" i="1"/>
  <c r="CA285" i="1"/>
  <c r="CB284" i="1"/>
  <c r="CA284" i="1"/>
  <c r="CB283" i="1"/>
  <c r="CA283" i="1"/>
  <c r="CB282" i="1"/>
  <c r="CA282" i="1"/>
  <c r="CB281" i="1"/>
  <c r="CA281" i="1"/>
  <c r="CB280" i="1"/>
  <c r="CA280" i="1"/>
  <c r="CB279" i="1"/>
  <c r="CA279" i="1"/>
  <c r="CB278" i="1"/>
  <c r="CA278" i="1"/>
  <c r="CB277" i="1"/>
  <c r="CA277" i="1"/>
  <c r="CB276" i="1"/>
  <c r="CA276" i="1"/>
  <c r="CB275" i="1"/>
  <c r="CA275" i="1"/>
  <c r="CB274" i="1"/>
  <c r="CA274" i="1"/>
  <c r="CB273" i="1"/>
  <c r="CA273" i="1"/>
  <c r="CB272" i="1"/>
  <c r="CA272" i="1"/>
  <c r="CB271" i="1"/>
  <c r="CA271" i="1"/>
  <c r="CB270" i="1"/>
  <c r="CA270" i="1"/>
  <c r="CB269" i="1"/>
  <c r="CA269" i="1"/>
  <c r="CB268" i="1"/>
  <c r="CA268" i="1"/>
  <c r="CB267" i="1"/>
  <c r="CA267" i="1"/>
  <c r="CB266" i="1"/>
  <c r="CA266" i="1"/>
  <c r="CB265" i="1"/>
  <c r="CA265" i="1"/>
  <c r="CB264" i="1"/>
  <c r="CA264" i="1"/>
  <c r="CB263" i="1"/>
  <c r="CA263" i="1"/>
  <c r="CB262" i="1"/>
  <c r="CA262" i="1"/>
  <c r="CB261" i="1"/>
  <c r="CA261" i="1"/>
  <c r="CB260" i="1"/>
  <c r="CA260" i="1"/>
  <c r="CB259" i="1"/>
  <c r="CA259" i="1"/>
  <c r="CB258" i="1"/>
  <c r="CA258" i="1"/>
  <c r="CB257" i="1"/>
  <c r="CA257" i="1"/>
  <c r="CB256" i="1"/>
  <c r="CA256" i="1"/>
  <c r="CB255" i="1"/>
  <c r="CA255" i="1"/>
  <c r="CB254" i="1"/>
  <c r="CA254" i="1"/>
  <c r="CB253" i="1"/>
  <c r="CA253" i="1"/>
  <c r="CB252" i="1"/>
  <c r="CA252" i="1"/>
  <c r="CB251" i="1"/>
  <c r="CA251" i="1"/>
  <c r="CB250" i="1"/>
  <c r="CA250" i="1"/>
  <c r="CB249" i="1"/>
  <c r="CA249" i="1"/>
  <c r="CB248" i="1"/>
  <c r="CA248" i="1"/>
  <c r="CB247" i="1"/>
  <c r="CA247" i="1"/>
  <c r="CB246" i="1"/>
  <c r="CA246" i="1"/>
  <c r="CB245" i="1"/>
  <c r="CA245" i="1"/>
  <c r="CB244" i="1"/>
  <c r="CA244" i="1"/>
  <c r="CB243" i="1"/>
  <c r="CA243" i="1"/>
  <c r="CB242" i="1"/>
  <c r="CA242" i="1"/>
  <c r="CB241" i="1"/>
  <c r="CA241" i="1"/>
  <c r="CB240" i="1"/>
  <c r="CA240" i="1"/>
  <c r="CB239" i="1"/>
  <c r="CA239" i="1"/>
  <c r="CB238" i="1"/>
  <c r="CA238" i="1"/>
  <c r="CB237" i="1"/>
  <c r="CA237" i="1"/>
  <c r="CB236" i="1"/>
  <c r="CA236" i="1"/>
  <c r="CB235" i="1"/>
  <c r="CA235" i="1"/>
  <c r="CB234" i="1"/>
  <c r="CA234" i="1"/>
  <c r="CB233" i="1"/>
  <c r="CA233" i="1"/>
  <c r="CB232" i="1"/>
  <c r="CA232" i="1"/>
  <c r="CB231" i="1"/>
  <c r="CA231" i="1"/>
  <c r="CB230" i="1"/>
  <c r="CA230" i="1"/>
  <c r="CB229" i="1"/>
  <c r="CA229" i="1"/>
  <c r="CB228" i="1"/>
  <c r="CA228" i="1"/>
  <c r="CB227" i="1"/>
  <c r="CA227" i="1"/>
  <c r="CB226" i="1"/>
  <c r="CA226" i="1"/>
  <c r="CB225" i="1"/>
  <c r="CA225" i="1"/>
  <c r="CB224" i="1"/>
  <c r="CA224" i="1"/>
  <c r="CB223" i="1"/>
  <c r="CA223" i="1"/>
  <c r="CB222" i="1"/>
  <c r="CA222" i="1"/>
  <c r="CB221" i="1"/>
  <c r="CA221" i="1"/>
  <c r="CB220" i="1"/>
  <c r="CA220" i="1"/>
  <c r="CB219" i="1"/>
  <c r="CA219" i="1"/>
  <c r="CB218" i="1"/>
  <c r="CA218" i="1"/>
  <c r="CB217" i="1"/>
  <c r="CA217" i="1"/>
  <c r="CB216" i="1"/>
  <c r="CA216" i="1"/>
  <c r="CB215" i="1"/>
  <c r="CA215" i="1"/>
  <c r="CB214" i="1"/>
  <c r="CA214" i="1"/>
  <c r="CB213" i="1"/>
  <c r="CA213" i="1"/>
  <c r="CB212" i="1"/>
  <c r="CA212" i="1"/>
  <c r="CB211" i="1"/>
  <c r="CA211" i="1"/>
  <c r="CB210" i="1"/>
  <c r="CA210" i="1"/>
  <c r="CB209" i="1"/>
  <c r="CA209" i="1"/>
  <c r="CB208" i="1"/>
  <c r="CA208" i="1"/>
  <c r="CB207" i="1"/>
  <c r="CA207" i="1"/>
  <c r="CB206" i="1"/>
  <c r="CA206" i="1"/>
  <c r="CB205" i="1"/>
  <c r="CA205" i="1"/>
  <c r="CB204" i="1"/>
  <c r="CA204" i="1"/>
  <c r="CB203" i="1"/>
  <c r="CA203" i="1"/>
  <c r="CB202" i="1"/>
  <c r="CA202" i="1"/>
  <c r="CB201" i="1"/>
  <c r="CA201" i="1"/>
  <c r="CB200" i="1"/>
  <c r="CA200" i="1"/>
  <c r="CB199" i="1"/>
  <c r="CA199" i="1"/>
  <c r="CB198" i="1"/>
  <c r="CA198" i="1"/>
  <c r="CB197" i="1"/>
  <c r="CA197" i="1"/>
  <c r="CB196" i="1"/>
  <c r="CA196" i="1"/>
  <c r="CB195" i="1"/>
  <c r="CA195" i="1"/>
  <c r="CB194" i="1"/>
  <c r="CA194" i="1"/>
  <c r="CB193" i="1"/>
  <c r="CA193" i="1"/>
  <c r="CB192" i="1"/>
  <c r="CA192" i="1"/>
  <c r="CB191" i="1"/>
  <c r="CA191" i="1"/>
  <c r="CB190" i="1"/>
  <c r="CA190" i="1"/>
  <c r="CB189" i="1"/>
  <c r="CA189" i="1"/>
  <c r="CB188" i="1"/>
  <c r="CA188" i="1"/>
  <c r="CB187" i="1"/>
  <c r="CA187" i="1"/>
  <c r="CB186" i="1"/>
  <c r="CA186" i="1"/>
  <c r="CB185" i="1"/>
  <c r="CA185" i="1"/>
  <c r="CB184" i="1"/>
  <c r="CA184" i="1"/>
  <c r="CB183" i="1"/>
  <c r="CA183" i="1"/>
  <c r="CB182" i="1"/>
  <c r="CA182" i="1"/>
  <c r="CB181" i="1"/>
  <c r="CA181" i="1"/>
  <c r="CB180" i="1"/>
  <c r="CA180" i="1"/>
  <c r="CB179" i="1"/>
  <c r="CA179" i="1"/>
  <c r="CB178" i="1"/>
  <c r="CA178" i="1"/>
  <c r="CB177" i="1"/>
  <c r="CA177" i="1"/>
  <c r="CB176" i="1"/>
  <c r="CA176" i="1"/>
  <c r="CB175" i="1"/>
  <c r="CA175" i="1"/>
  <c r="CB174" i="1"/>
  <c r="CA174" i="1"/>
  <c r="CB173" i="1"/>
  <c r="CA173" i="1"/>
  <c r="CB172" i="1"/>
  <c r="CA172" i="1"/>
  <c r="CB171" i="1"/>
  <c r="CA171" i="1"/>
  <c r="CB170" i="1"/>
  <c r="CA170" i="1"/>
  <c r="CB169" i="1"/>
  <c r="CA169" i="1"/>
  <c r="CB168" i="1"/>
  <c r="CA168" i="1"/>
  <c r="CB167" i="1"/>
  <c r="CA167" i="1"/>
  <c r="CB166" i="1"/>
  <c r="CA166" i="1"/>
  <c r="CB165" i="1"/>
  <c r="CA165" i="1"/>
  <c r="CB164" i="1"/>
  <c r="CA164" i="1"/>
  <c r="CB163" i="1"/>
  <c r="CA163" i="1"/>
  <c r="CB162" i="1"/>
  <c r="CA162" i="1"/>
  <c r="CB161" i="1"/>
  <c r="CA161" i="1"/>
  <c r="CB160" i="1"/>
  <c r="CA160" i="1"/>
  <c r="CB159" i="1"/>
  <c r="CA159" i="1"/>
  <c r="CB158" i="1"/>
  <c r="CA158" i="1"/>
  <c r="CB157" i="1"/>
  <c r="CA157" i="1"/>
  <c r="CB156" i="1"/>
  <c r="CA156" i="1"/>
  <c r="CB155" i="1"/>
  <c r="CA155" i="1"/>
  <c r="CB154" i="1"/>
  <c r="CA154" i="1"/>
  <c r="CB153" i="1"/>
  <c r="CA153" i="1"/>
  <c r="CB152" i="1"/>
  <c r="CA152" i="1"/>
  <c r="CB151" i="1"/>
  <c r="CA151" i="1"/>
  <c r="CB150" i="1"/>
  <c r="CA150" i="1"/>
  <c r="CB149" i="1"/>
  <c r="CA149" i="1"/>
  <c r="CB148" i="1"/>
  <c r="CA148" i="1"/>
  <c r="CB147" i="1"/>
  <c r="CA147" i="1"/>
  <c r="CB146" i="1"/>
  <c r="CA146" i="1"/>
  <c r="CB145" i="1"/>
  <c r="CA145" i="1"/>
  <c r="CB144" i="1"/>
  <c r="CA144" i="1"/>
  <c r="CB143" i="1"/>
  <c r="CA143" i="1"/>
  <c r="CB142" i="1"/>
  <c r="CA142" i="1"/>
  <c r="CB141" i="1"/>
  <c r="CA141" i="1"/>
  <c r="CB140" i="1"/>
  <c r="CA140" i="1"/>
  <c r="CB139" i="1"/>
  <c r="CA139" i="1"/>
  <c r="CB138" i="1"/>
  <c r="CA138" i="1"/>
  <c r="CB137" i="1"/>
  <c r="CA137" i="1"/>
  <c r="CB136" i="1"/>
  <c r="CA136" i="1"/>
  <c r="CB135" i="1"/>
  <c r="CA135" i="1"/>
  <c r="CB134" i="1"/>
  <c r="CA134" i="1"/>
  <c r="CB133" i="1"/>
  <c r="CA133" i="1"/>
  <c r="CB132" i="1"/>
  <c r="CA132" i="1"/>
  <c r="CB131" i="1"/>
  <c r="CA131" i="1"/>
  <c r="CB130" i="1"/>
  <c r="CA130" i="1"/>
  <c r="CB129" i="1"/>
  <c r="CA129" i="1"/>
  <c r="CB128" i="1"/>
  <c r="CA128" i="1"/>
  <c r="CB127" i="1"/>
  <c r="CA127" i="1"/>
  <c r="CB126" i="1"/>
  <c r="CA126" i="1"/>
  <c r="CB125" i="1"/>
  <c r="CA125" i="1"/>
  <c r="CB124" i="1"/>
  <c r="CA124" i="1"/>
  <c r="CB123" i="1"/>
  <c r="CA123" i="1"/>
  <c r="CB122" i="1"/>
  <c r="CA122" i="1"/>
  <c r="CB121" i="1"/>
  <c r="CA121" i="1"/>
  <c r="CB120" i="1"/>
  <c r="CA120" i="1"/>
  <c r="CB119" i="1"/>
  <c r="CA119" i="1"/>
  <c r="CB118" i="1"/>
  <c r="CA118" i="1"/>
  <c r="CB117" i="1"/>
  <c r="CA117" i="1"/>
  <c r="CB116" i="1"/>
  <c r="CA116" i="1"/>
  <c r="CB115" i="1"/>
  <c r="CA115" i="1"/>
  <c r="CB114" i="1"/>
  <c r="CA114" i="1"/>
  <c r="CB113" i="1"/>
  <c r="CA113" i="1"/>
  <c r="CB112" i="1"/>
  <c r="CA112" i="1"/>
  <c r="CB111" i="1"/>
  <c r="CA111" i="1"/>
  <c r="CB110" i="1"/>
  <c r="CA110" i="1"/>
  <c r="CB109" i="1"/>
  <c r="CA109" i="1"/>
  <c r="CB108" i="1"/>
  <c r="CA108" i="1"/>
  <c r="CB107" i="1"/>
  <c r="CA107" i="1"/>
  <c r="CB106" i="1"/>
  <c r="CA106" i="1"/>
  <c r="CB105" i="1"/>
  <c r="CA105" i="1"/>
  <c r="CB104" i="1"/>
  <c r="CA104" i="1"/>
  <c r="CB103" i="1"/>
  <c r="CA103" i="1"/>
  <c r="CB102" i="1"/>
  <c r="CA102" i="1"/>
  <c r="CB101" i="1"/>
  <c r="CA101" i="1"/>
  <c r="CB100" i="1"/>
  <c r="CA100" i="1"/>
  <c r="CB99" i="1"/>
  <c r="CA99" i="1"/>
  <c r="CB98" i="1"/>
  <c r="CA98" i="1"/>
  <c r="CB97" i="1"/>
  <c r="CA97" i="1"/>
  <c r="CB96" i="1"/>
  <c r="CA96" i="1"/>
  <c r="CB95" i="1"/>
  <c r="CA95" i="1"/>
  <c r="CB94" i="1"/>
  <c r="CA94" i="1"/>
  <c r="CB93" i="1"/>
  <c r="CA93" i="1"/>
  <c r="CB92" i="1"/>
  <c r="CA92" i="1"/>
  <c r="CB91" i="1"/>
  <c r="CA91" i="1"/>
  <c r="CB90" i="1"/>
  <c r="CA90" i="1"/>
  <c r="CB89" i="1"/>
  <c r="CA89" i="1"/>
  <c r="CB88" i="1"/>
  <c r="CA88" i="1"/>
  <c r="CB87" i="1"/>
  <c r="CA87" i="1"/>
  <c r="CB86" i="1"/>
  <c r="CA86" i="1"/>
  <c r="CB85" i="1"/>
  <c r="CA85" i="1"/>
  <c r="CB84" i="1"/>
  <c r="CA84" i="1"/>
  <c r="CB83" i="1"/>
  <c r="CA83" i="1"/>
  <c r="CB82" i="1"/>
  <c r="CA82" i="1"/>
  <c r="CB81" i="1"/>
  <c r="CA81" i="1"/>
  <c r="CB80" i="1"/>
  <c r="CA80" i="1"/>
  <c r="CB79" i="1"/>
  <c r="CA79" i="1"/>
  <c r="CB78" i="1"/>
  <c r="CA78" i="1"/>
  <c r="CB77" i="1"/>
  <c r="CA77" i="1"/>
  <c r="CB76" i="1"/>
  <c r="CA76" i="1"/>
  <c r="CB75" i="1"/>
  <c r="CA75" i="1"/>
  <c r="CB74" i="1"/>
  <c r="CA74" i="1"/>
  <c r="CB73" i="1"/>
  <c r="CA73" i="1"/>
  <c r="CB72" i="1"/>
  <c r="CA72" i="1"/>
  <c r="CB71" i="1"/>
  <c r="CA71" i="1"/>
  <c r="CB70" i="1"/>
  <c r="CA70" i="1"/>
  <c r="CB69" i="1"/>
  <c r="CA69" i="1"/>
  <c r="CB68" i="1"/>
  <c r="CA68" i="1"/>
  <c r="CB67" i="1"/>
  <c r="CA67" i="1"/>
  <c r="CB66" i="1"/>
  <c r="CA66" i="1"/>
  <c r="CB65" i="1"/>
  <c r="CA65" i="1"/>
  <c r="CB64" i="1"/>
  <c r="CA64" i="1"/>
  <c r="CB63" i="1"/>
  <c r="CA63" i="1"/>
  <c r="CB62" i="1"/>
  <c r="CA62" i="1"/>
  <c r="CB61" i="1"/>
  <c r="CA61" i="1"/>
  <c r="CB60" i="1"/>
  <c r="CA60" i="1"/>
  <c r="CB59" i="1"/>
  <c r="CA59" i="1"/>
  <c r="CB58" i="1"/>
  <c r="CA58" i="1"/>
  <c r="CB57" i="1"/>
  <c r="CA57" i="1"/>
  <c r="CB56" i="1"/>
  <c r="CA56" i="1"/>
  <c r="CB55" i="1"/>
  <c r="CA55" i="1"/>
  <c r="CB54" i="1"/>
  <c r="CA54" i="1"/>
  <c r="CB53" i="1"/>
  <c r="CA53" i="1"/>
  <c r="CB52" i="1"/>
  <c r="CA52" i="1"/>
  <c r="CB51" i="1"/>
  <c r="CA51" i="1"/>
  <c r="CB50" i="1"/>
  <c r="CA50" i="1"/>
  <c r="CB49" i="1"/>
  <c r="CA49" i="1"/>
  <c r="CB48" i="1"/>
  <c r="CA48" i="1"/>
  <c r="CB47" i="1"/>
  <c r="CA47" i="1"/>
  <c r="CB46" i="1"/>
  <c r="CA46" i="1"/>
  <c r="CB45" i="1"/>
  <c r="CA45" i="1"/>
  <c r="CB44" i="1"/>
  <c r="CA44" i="1"/>
  <c r="CB43" i="1"/>
  <c r="CA43" i="1"/>
  <c r="CB42" i="1"/>
  <c r="CA42" i="1"/>
  <c r="CB41" i="1"/>
  <c r="CA41" i="1"/>
  <c r="CB40" i="1"/>
  <c r="CA40" i="1"/>
  <c r="CB39" i="1"/>
  <c r="CA39" i="1"/>
  <c r="CB38" i="1"/>
  <c r="CA38" i="1"/>
  <c r="CB37" i="1"/>
  <c r="CA37" i="1"/>
  <c r="CB36" i="1"/>
  <c r="CA36" i="1"/>
  <c r="CB35" i="1"/>
  <c r="CA35" i="1"/>
  <c r="CB34" i="1"/>
  <c r="CA34" i="1"/>
  <c r="CB33" i="1"/>
  <c r="CA33" i="1"/>
  <c r="CB30" i="1"/>
  <c r="CA30" i="1"/>
  <c r="CB29" i="1"/>
  <c r="CA29" i="1"/>
  <c r="CB26" i="1"/>
  <c r="CA26" i="1"/>
  <c r="CB25" i="1"/>
  <c r="CA25" i="1"/>
  <c r="CB24" i="1"/>
  <c r="CA24" i="1"/>
  <c r="CB23" i="1"/>
  <c r="CA23" i="1"/>
  <c r="CB22" i="1"/>
  <c r="CC22" i="1" s="1"/>
  <c r="CA22" i="1"/>
  <c r="CB21" i="1"/>
  <c r="CA21" i="1"/>
  <c r="CB20" i="1"/>
  <c r="CA20" i="1"/>
  <c r="CB19" i="1"/>
  <c r="CA19" i="1"/>
  <c r="CB18" i="1"/>
  <c r="CA18" i="1"/>
  <c r="CB17" i="1"/>
  <c r="CA17" i="1"/>
  <c r="CB16" i="1"/>
  <c r="CA16" i="1"/>
  <c r="CB15" i="1"/>
  <c r="CA15" i="1"/>
  <c r="CB14" i="1"/>
  <c r="CA14" i="1"/>
  <c r="CB13" i="1"/>
  <c r="CA13" i="1"/>
  <c r="CB12" i="1"/>
  <c r="CA12" i="1"/>
  <c r="CB11" i="1"/>
  <c r="CA11" i="1"/>
  <c r="CB10" i="1"/>
  <c r="CA10" i="1"/>
  <c r="CB9" i="1"/>
  <c r="CA9" i="1"/>
  <c r="CB8" i="1"/>
  <c r="CC8" i="1" s="1"/>
  <c r="CA8" i="1"/>
  <c r="CB7" i="1"/>
  <c r="CA7" i="1"/>
  <c r="CB6" i="1"/>
  <c r="CA6" i="1"/>
  <c r="CB5" i="1"/>
  <c r="CA5" i="1"/>
  <c r="CB4" i="1"/>
  <c r="CA4" i="1"/>
  <c r="CB2" i="1"/>
  <c r="CA2" i="1"/>
  <c r="CD2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0" i="1"/>
  <c r="F29" i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CD5" i="1"/>
  <c r="CD299" i="1"/>
  <c r="BA299" i="1"/>
  <c r="AR299" i="1"/>
  <c r="AL299" i="1"/>
  <c r="AN299" i="1" s="1"/>
  <c r="AH299" i="1"/>
  <c r="AI299" i="1" s="1"/>
  <c r="AF299" i="1"/>
  <c r="AG299" i="1" s="1"/>
  <c r="AC299" i="1"/>
  <c r="U299" i="1"/>
  <c r="CD298" i="1"/>
  <c r="BA298" i="1"/>
  <c r="AR298" i="1"/>
  <c r="AL298" i="1"/>
  <c r="AN298" i="1" s="1"/>
  <c r="AH298" i="1"/>
  <c r="AI298" i="1" s="1"/>
  <c r="AF298" i="1"/>
  <c r="AG298" i="1" s="1"/>
  <c r="AC298" i="1"/>
  <c r="U298" i="1"/>
  <c r="CD297" i="1"/>
  <c r="BA297" i="1"/>
  <c r="AR297" i="1"/>
  <c r="AL297" i="1"/>
  <c r="AN297" i="1" s="1"/>
  <c r="AH297" i="1"/>
  <c r="AI297" i="1" s="1"/>
  <c r="AF297" i="1"/>
  <c r="AG297" i="1" s="1"/>
  <c r="AC297" i="1"/>
  <c r="U297" i="1"/>
  <c r="CD296" i="1"/>
  <c r="BA296" i="1"/>
  <c r="AR296" i="1"/>
  <c r="AL296" i="1"/>
  <c r="AH296" i="1"/>
  <c r="AI296" i="1" s="1"/>
  <c r="AF296" i="1"/>
  <c r="AG296" i="1" s="1"/>
  <c r="AC296" i="1"/>
  <c r="U296" i="1"/>
  <c r="CD295" i="1"/>
  <c r="BA295" i="1"/>
  <c r="AR295" i="1"/>
  <c r="AL295" i="1"/>
  <c r="AN295" i="1" s="1"/>
  <c r="AH295" i="1"/>
  <c r="AI295" i="1" s="1"/>
  <c r="AF295" i="1"/>
  <c r="AG295" i="1" s="1"/>
  <c r="AC295" i="1"/>
  <c r="U295" i="1"/>
  <c r="CD294" i="1"/>
  <c r="BA294" i="1"/>
  <c r="AR294" i="1"/>
  <c r="AL294" i="1"/>
  <c r="AN294" i="1" s="1"/>
  <c r="AH294" i="1"/>
  <c r="AI294" i="1" s="1"/>
  <c r="AF294" i="1"/>
  <c r="AG294" i="1" s="1"/>
  <c r="AC294" i="1"/>
  <c r="U294" i="1"/>
  <c r="CD293" i="1"/>
  <c r="BA293" i="1"/>
  <c r="AR293" i="1"/>
  <c r="AL293" i="1"/>
  <c r="AN293" i="1" s="1"/>
  <c r="AH293" i="1"/>
  <c r="AI293" i="1" s="1"/>
  <c r="AF293" i="1"/>
  <c r="AG293" i="1" s="1"/>
  <c r="AC293" i="1"/>
  <c r="U293" i="1"/>
  <c r="CD292" i="1"/>
  <c r="BA292" i="1"/>
  <c r="AR292" i="1"/>
  <c r="AL292" i="1"/>
  <c r="AM292" i="1" s="1"/>
  <c r="BB292" i="1" s="1"/>
  <c r="AH292" i="1"/>
  <c r="AI292" i="1" s="1"/>
  <c r="AF292" i="1"/>
  <c r="AG292" i="1" s="1"/>
  <c r="AC292" i="1"/>
  <c r="U292" i="1"/>
  <c r="CD291" i="1"/>
  <c r="BA291" i="1"/>
  <c r="AR291" i="1"/>
  <c r="AL291" i="1"/>
  <c r="AN291" i="1" s="1"/>
  <c r="AH291" i="1"/>
  <c r="AI291" i="1" s="1"/>
  <c r="AF291" i="1"/>
  <c r="AG291" i="1" s="1"/>
  <c r="AC291" i="1"/>
  <c r="U291" i="1"/>
  <c r="CD290" i="1"/>
  <c r="BA290" i="1"/>
  <c r="AR290" i="1"/>
  <c r="AL290" i="1"/>
  <c r="AN290" i="1" s="1"/>
  <c r="AH290" i="1"/>
  <c r="AI290" i="1" s="1"/>
  <c r="AF290" i="1"/>
  <c r="AG290" i="1" s="1"/>
  <c r="AC290" i="1"/>
  <c r="U290" i="1"/>
  <c r="CD289" i="1"/>
  <c r="BA289" i="1"/>
  <c r="AR289" i="1"/>
  <c r="AL289" i="1"/>
  <c r="AN289" i="1" s="1"/>
  <c r="AH289" i="1"/>
  <c r="AI289" i="1" s="1"/>
  <c r="AF289" i="1"/>
  <c r="AG289" i="1" s="1"/>
  <c r="AC289" i="1"/>
  <c r="U289" i="1"/>
  <c r="CD288" i="1"/>
  <c r="BA288" i="1"/>
  <c r="AR288" i="1"/>
  <c r="AL288" i="1"/>
  <c r="AN288" i="1" s="1"/>
  <c r="AH288" i="1"/>
  <c r="AI288" i="1" s="1"/>
  <c r="AF288" i="1"/>
  <c r="AG288" i="1" s="1"/>
  <c r="AC288" i="1"/>
  <c r="U288" i="1"/>
  <c r="CD287" i="1"/>
  <c r="BA287" i="1"/>
  <c r="AR287" i="1"/>
  <c r="AL287" i="1"/>
  <c r="AM287" i="1" s="1"/>
  <c r="AH287" i="1"/>
  <c r="AI287" i="1" s="1"/>
  <c r="AF287" i="1"/>
  <c r="AG287" i="1" s="1"/>
  <c r="AC287" i="1"/>
  <c r="U287" i="1"/>
  <c r="CD286" i="1"/>
  <c r="BA286" i="1"/>
  <c r="AR286" i="1"/>
  <c r="AL286" i="1"/>
  <c r="AM286" i="1" s="1"/>
  <c r="AH286" i="1"/>
  <c r="AI286" i="1" s="1"/>
  <c r="AF286" i="1"/>
  <c r="AG286" i="1" s="1"/>
  <c r="AC286" i="1"/>
  <c r="U286" i="1"/>
  <c r="CD285" i="1"/>
  <c r="BA285" i="1"/>
  <c r="AR285" i="1"/>
  <c r="AL285" i="1"/>
  <c r="AN285" i="1" s="1"/>
  <c r="AH285" i="1"/>
  <c r="AI285" i="1" s="1"/>
  <c r="AF285" i="1"/>
  <c r="AG285" i="1" s="1"/>
  <c r="AC285" i="1"/>
  <c r="U285" i="1"/>
  <c r="CD284" i="1"/>
  <c r="BA284" i="1"/>
  <c r="AR284" i="1"/>
  <c r="AL284" i="1"/>
  <c r="AM284" i="1" s="1"/>
  <c r="AH284" i="1"/>
  <c r="AI284" i="1" s="1"/>
  <c r="AF284" i="1"/>
  <c r="AG284" i="1" s="1"/>
  <c r="AC284" i="1"/>
  <c r="U284" i="1"/>
  <c r="CD283" i="1"/>
  <c r="BA283" i="1"/>
  <c r="AR283" i="1"/>
  <c r="AL283" i="1"/>
  <c r="AN283" i="1" s="1"/>
  <c r="AH283" i="1"/>
  <c r="AI283" i="1" s="1"/>
  <c r="AF283" i="1"/>
  <c r="AG283" i="1" s="1"/>
  <c r="AC283" i="1"/>
  <c r="U283" i="1"/>
  <c r="CD282" i="1"/>
  <c r="BA282" i="1"/>
  <c r="AR282" i="1"/>
  <c r="AL282" i="1"/>
  <c r="AN282" i="1" s="1"/>
  <c r="AH282" i="1"/>
  <c r="AI282" i="1" s="1"/>
  <c r="AF282" i="1"/>
  <c r="AG282" i="1" s="1"/>
  <c r="AC282" i="1"/>
  <c r="U282" i="1"/>
  <c r="CD281" i="1"/>
  <c r="BA281" i="1"/>
  <c r="AR281" i="1"/>
  <c r="AL281" i="1"/>
  <c r="AN281" i="1" s="1"/>
  <c r="AH281" i="1"/>
  <c r="AI281" i="1" s="1"/>
  <c r="AF281" i="1"/>
  <c r="AG281" i="1" s="1"/>
  <c r="AC281" i="1"/>
  <c r="U281" i="1"/>
  <c r="CD280" i="1"/>
  <c r="BA280" i="1"/>
  <c r="AR280" i="1"/>
  <c r="AL280" i="1"/>
  <c r="AN280" i="1" s="1"/>
  <c r="AH280" i="1"/>
  <c r="AI280" i="1" s="1"/>
  <c r="AF280" i="1"/>
  <c r="AG280" i="1" s="1"/>
  <c r="AC280" i="1"/>
  <c r="U280" i="1"/>
  <c r="CD279" i="1"/>
  <c r="BA279" i="1"/>
  <c r="AR279" i="1"/>
  <c r="AL279" i="1"/>
  <c r="AH279" i="1"/>
  <c r="AI279" i="1" s="1"/>
  <c r="AF279" i="1"/>
  <c r="AG279" i="1" s="1"/>
  <c r="AC279" i="1"/>
  <c r="U279" i="1"/>
  <c r="CD278" i="1"/>
  <c r="BA278" i="1"/>
  <c r="AR278" i="1"/>
  <c r="AL278" i="1"/>
  <c r="AM278" i="1" s="1"/>
  <c r="AH278" i="1"/>
  <c r="AI278" i="1" s="1"/>
  <c r="AF278" i="1"/>
  <c r="AG278" i="1" s="1"/>
  <c r="AC278" i="1"/>
  <c r="U278" i="1"/>
  <c r="CD277" i="1"/>
  <c r="BA277" i="1"/>
  <c r="AR277" i="1"/>
  <c r="AL277" i="1"/>
  <c r="AH277" i="1"/>
  <c r="AI277" i="1" s="1"/>
  <c r="AF277" i="1"/>
  <c r="AG277" i="1" s="1"/>
  <c r="AC277" i="1"/>
  <c r="U277" i="1"/>
  <c r="CD276" i="1"/>
  <c r="BA276" i="1"/>
  <c r="AR276" i="1"/>
  <c r="AL276" i="1"/>
  <c r="AM276" i="1" s="1"/>
  <c r="AH276" i="1"/>
  <c r="AI276" i="1" s="1"/>
  <c r="AF276" i="1"/>
  <c r="AG276" i="1" s="1"/>
  <c r="AC276" i="1"/>
  <c r="U276" i="1"/>
  <c r="CD275" i="1"/>
  <c r="BA275" i="1"/>
  <c r="AR275" i="1"/>
  <c r="AL275" i="1"/>
  <c r="AN275" i="1" s="1"/>
  <c r="AH275" i="1"/>
  <c r="AI275" i="1" s="1"/>
  <c r="AF275" i="1"/>
  <c r="AG275" i="1" s="1"/>
  <c r="AC275" i="1"/>
  <c r="U275" i="1"/>
  <c r="CD274" i="1"/>
  <c r="BA274" i="1"/>
  <c r="AR274" i="1"/>
  <c r="AL274" i="1"/>
  <c r="AN274" i="1" s="1"/>
  <c r="AH274" i="1"/>
  <c r="AI274" i="1" s="1"/>
  <c r="AF274" i="1"/>
  <c r="AG274" i="1" s="1"/>
  <c r="AC274" i="1"/>
  <c r="U274" i="1"/>
  <c r="CD273" i="1"/>
  <c r="BA273" i="1"/>
  <c r="AR273" i="1"/>
  <c r="AL273" i="1"/>
  <c r="AM273" i="1" s="1"/>
  <c r="BB273" i="1" s="1"/>
  <c r="AH273" i="1"/>
  <c r="AI273" i="1" s="1"/>
  <c r="AF273" i="1"/>
  <c r="AG273" i="1" s="1"/>
  <c r="AC273" i="1"/>
  <c r="U273" i="1"/>
  <c r="CD272" i="1"/>
  <c r="BA272" i="1"/>
  <c r="AR272" i="1"/>
  <c r="AL272" i="1"/>
  <c r="AN272" i="1" s="1"/>
  <c r="AH272" i="1"/>
  <c r="AI272" i="1" s="1"/>
  <c r="AF272" i="1"/>
  <c r="AG272" i="1" s="1"/>
  <c r="AC272" i="1"/>
  <c r="U272" i="1"/>
  <c r="CD271" i="1"/>
  <c r="BA271" i="1"/>
  <c r="AR271" i="1"/>
  <c r="AL271" i="1"/>
  <c r="AM271" i="1" s="1"/>
  <c r="AX271" i="1" s="1"/>
  <c r="AH271" i="1"/>
  <c r="AI271" i="1" s="1"/>
  <c r="AF271" i="1"/>
  <c r="AG271" i="1" s="1"/>
  <c r="AC271" i="1"/>
  <c r="U271" i="1"/>
  <c r="CD270" i="1"/>
  <c r="BA270" i="1"/>
  <c r="AR270" i="1"/>
  <c r="AL270" i="1"/>
  <c r="AN270" i="1" s="1"/>
  <c r="AH270" i="1"/>
  <c r="AI270" i="1" s="1"/>
  <c r="AF270" i="1"/>
  <c r="AG270" i="1" s="1"/>
  <c r="AC270" i="1"/>
  <c r="U270" i="1"/>
  <c r="CD269" i="1"/>
  <c r="BA269" i="1"/>
  <c r="AR269" i="1"/>
  <c r="AL269" i="1"/>
  <c r="AM269" i="1" s="1"/>
  <c r="AH269" i="1"/>
  <c r="AI269" i="1" s="1"/>
  <c r="AF269" i="1"/>
  <c r="AG269" i="1" s="1"/>
  <c r="AC269" i="1"/>
  <c r="U269" i="1"/>
  <c r="CD268" i="1"/>
  <c r="BA268" i="1"/>
  <c r="AR268" i="1"/>
  <c r="AL268" i="1"/>
  <c r="AN268" i="1" s="1"/>
  <c r="AH268" i="1"/>
  <c r="AI268" i="1" s="1"/>
  <c r="AF268" i="1"/>
  <c r="AG268" i="1" s="1"/>
  <c r="AC268" i="1"/>
  <c r="U268" i="1"/>
  <c r="CD267" i="1"/>
  <c r="BA267" i="1"/>
  <c r="AR267" i="1"/>
  <c r="AL267" i="1"/>
  <c r="AN267" i="1" s="1"/>
  <c r="AH267" i="1"/>
  <c r="AI267" i="1" s="1"/>
  <c r="AF267" i="1"/>
  <c r="AG267" i="1" s="1"/>
  <c r="AC267" i="1"/>
  <c r="U267" i="1"/>
  <c r="CD266" i="1"/>
  <c r="BA266" i="1"/>
  <c r="AR266" i="1"/>
  <c r="AL266" i="1"/>
  <c r="AN266" i="1" s="1"/>
  <c r="AH266" i="1"/>
  <c r="AI266" i="1" s="1"/>
  <c r="AF266" i="1"/>
  <c r="AG266" i="1" s="1"/>
  <c r="AC266" i="1"/>
  <c r="U266" i="1"/>
  <c r="CD265" i="1"/>
  <c r="BA265" i="1"/>
  <c r="AR265" i="1"/>
  <c r="AL265" i="1"/>
  <c r="AN265" i="1" s="1"/>
  <c r="AH265" i="1"/>
  <c r="AI265" i="1" s="1"/>
  <c r="AF265" i="1"/>
  <c r="AG265" i="1" s="1"/>
  <c r="AC265" i="1"/>
  <c r="U265" i="1"/>
  <c r="CD264" i="1"/>
  <c r="BA264" i="1"/>
  <c r="AR264" i="1"/>
  <c r="AL264" i="1"/>
  <c r="AH264" i="1"/>
  <c r="AI264" i="1" s="1"/>
  <c r="AF264" i="1"/>
  <c r="AG264" i="1" s="1"/>
  <c r="AC264" i="1"/>
  <c r="U264" i="1"/>
  <c r="CD263" i="1"/>
  <c r="BA263" i="1"/>
  <c r="AR263" i="1"/>
  <c r="AL263" i="1"/>
  <c r="AN263" i="1" s="1"/>
  <c r="AH263" i="1"/>
  <c r="AI263" i="1" s="1"/>
  <c r="AF263" i="1"/>
  <c r="AG263" i="1" s="1"/>
  <c r="AC263" i="1"/>
  <c r="U263" i="1"/>
  <c r="CD262" i="1"/>
  <c r="BA262" i="1"/>
  <c r="AR262" i="1"/>
  <c r="AL262" i="1"/>
  <c r="AH262" i="1"/>
  <c r="AI262" i="1" s="1"/>
  <c r="AF262" i="1"/>
  <c r="AG262" i="1" s="1"/>
  <c r="AC262" i="1"/>
  <c r="U262" i="1"/>
  <c r="CD261" i="1"/>
  <c r="BA261" i="1"/>
  <c r="AR261" i="1"/>
  <c r="AL261" i="1"/>
  <c r="AH261" i="1"/>
  <c r="AI261" i="1" s="1"/>
  <c r="AF261" i="1"/>
  <c r="AG261" i="1" s="1"/>
  <c r="AC261" i="1"/>
  <c r="U261" i="1"/>
  <c r="CD260" i="1"/>
  <c r="BA260" i="1"/>
  <c r="AR260" i="1"/>
  <c r="AL260" i="1"/>
  <c r="AN260" i="1" s="1"/>
  <c r="AH260" i="1"/>
  <c r="AI260" i="1" s="1"/>
  <c r="AF260" i="1"/>
  <c r="AG260" i="1" s="1"/>
  <c r="AC260" i="1"/>
  <c r="U260" i="1"/>
  <c r="CD259" i="1"/>
  <c r="BA259" i="1"/>
  <c r="AR259" i="1"/>
  <c r="AL259" i="1"/>
  <c r="AN259" i="1" s="1"/>
  <c r="AH259" i="1"/>
  <c r="AI259" i="1" s="1"/>
  <c r="AF259" i="1"/>
  <c r="AG259" i="1" s="1"/>
  <c r="AC259" i="1"/>
  <c r="U259" i="1"/>
  <c r="CD258" i="1"/>
  <c r="BA258" i="1"/>
  <c r="AR258" i="1"/>
  <c r="AL258" i="1"/>
  <c r="AN258" i="1" s="1"/>
  <c r="AH258" i="1"/>
  <c r="AI258" i="1" s="1"/>
  <c r="AF258" i="1"/>
  <c r="AG258" i="1" s="1"/>
  <c r="AC258" i="1"/>
  <c r="U258" i="1"/>
  <c r="CD257" i="1"/>
  <c r="BA257" i="1"/>
  <c r="AR257" i="1"/>
  <c r="AL257" i="1"/>
  <c r="AH257" i="1"/>
  <c r="AI257" i="1" s="1"/>
  <c r="AF257" i="1"/>
  <c r="AG257" i="1" s="1"/>
  <c r="AC257" i="1"/>
  <c r="U257" i="1"/>
  <c r="CD256" i="1"/>
  <c r="BA256" i="1"/>
  <c r="AR256" i="1"/>
  <c r="AL256" i="1"/>
  <c r="AH256" i="1"/>
  <c r="AI256" i="1" s="1"/>
  <c r="AF256" i="1"/>
  <c r="AG256" i="1" s="1"/>
  <c r="AC256" i="1"/>
  <c r="U256" i="1"/>
  <c r="CD255" i="1"/>
  <c r="BA255" i="1"/>
  <c r="AR255" i="1"/>
  <c r="AL255" i="1"/>
  <c r="AM255" i="1" s="1"/>
  <c r="AH255" i="1"/>
  <c r="AI255" i="1" s="1"/>
  <c r="AF255" i="1"/>
  <c r="AG255" i="1" s="1"/>
  <c r="AC255" i="1"/>
  <c r="U255" i="1"/>
  <c r="CD254" i="1"/>
  <c r="BA254" i="1"/>
  <c r="AR254" i="1"/>
  <c r="AL254" i="1"/>
  <c r="AN254" i="1" s="1"/>
  <c r="AH254" i="1"/>
  <c r="AI254" i="1" s="1"/>
  <c r="AF254" i="1"/>
  <c r="AG254" i="1" s="1"/>
  <c r="AC254" i="1"/>
  <c r="U254" i="1"/>
  <c r="CD253" i="1"/>
  <c r="BA253" i="1"/>
  <c r="AR253" i="1"/>
  <c r="AL253" i="1"/>
  <c r="AN253" i="1" s="1"/>
  <c r="AH253" i="1"/>
  <c r="AI253" i="1" s="1"/>
  <c r="AF253" i="1"/>
  <c r="AG253" i="1" s="1"/>
  <c r="AC253" i="1"/>
  <c r="U253" i="1"/>
  <c r="CD252" i="1"/>
  <c r="BA252" i="1"/>
  <c r="AR252" i="1"/>
  <c r="AL252" i="1"/>
  <c r="AN252" i="1" s="1"/>
  <c r="AH252" i="1"/>
  <c r="AI252" i="1" s="1"/>
  <c r="AF252" i="1"/>
  <c r="AG252" i="1" s="1"/>
  <c r="AC252" i="1"/>
  <c r="U252" i="1"/>
  <c r="CD251" i="1"/>
  <c r="BA251" i="1"/>
  <c r="AR251" i="1"/>
  <c r="AL251" i="1"/>
  <c r="AN251" i="1" s="1"/>
  <c r="AH251" i="1"/>
  <c r="AI251" i="1" s="1"/>
  <c r="AF251" i="1"/>
  <c r="AG251" i="1" s="1"/>
  <c r="AC251" i="1"/>
  <c r="U251" i="1"/>
  <c r="CD250" i="1"/>
  <c r="BA250" i="1"/>
  <c r="AR250" i="1"/>
  <c r="AL250" i="1"/>
  <c r="AN250" i="1" s="1"/>
  <c r="AH250" i="1"/>
  <c r="AI250" i="1" s="1"/>
  <c r="AF250" i="1"/>
  <c r="AG250" i="1" s="1"/>
  <c r="AC250" i="1"/>
  <c r="U250" i="1"/>
  <c r="CD249" i="1"/>
  <c r="BA249" i="1"/>
  <c r="AR249" i="1"/>
  <c r="AL249" i="1"/>
  <c r="AH249" i="1"/>
  <c r="AI249" i="1" s="1"/>
  <c r="AF249" i="1"/>
  <c r="AG249" i="1" s="1"/>
  <c r="AC249" i="1"/>
  <c r="U249" i="1"/>
  <c r="CD248" i="1"/>
  <c r="BA248" i="1"/>
  <c r="AR248" i="1"/>
  <c r="AL248" i="1"/>
  <c r="AH248" i="1"/>
  <c r="AI248" i="1" s="1"/>
  <c r="AF248" i="1"/>
  <c r="AG248" i="1" s="1"/>
  <c r="AC248" i="1"/>
  <c r="U248" i="1"/>
  <c r="CD247" i="1"/>
  <c r="BA247" i="1"/>
  <c r="AR247" i="1"/>
  <c r="AL247" i="1"/>
  <c r="AM247" i="1" s="1"/>
  <c r="AH247" i="1"/>
  <c r="AI247" i="1" s="1"/>
  <c r="AF247" i="1"/>
  <c r="AG247" i="1" s="1"/>
  <c r="AC247" i="1"/>
  <c r="U247" i="1"/>
  <c r="CD246" i="1"/>
  <c r="BA246" i="1"/>
  <c r="AR246" i="1"/>
  <c r="AL246" i="1"/>
  <c r="AN246" i="1" s="1"/>
  <c r="AH246" i="1"/>
  <c r="AI246" i="1" s="1"/>
  <c r="AF246" i="1"/>
  <c r="AG246" i="1" s="1"/>
  <c r="AC246" i="1"/>
  <c r="U246" i="1"/>
  <c r="CD245" i="1"/>
  <c r="BA245" i="1"/>
  <c r="AR245" i="1"/>
  <c r="AL245" i="1"/>
  <c r="AM245" i="1" s="1"/>
  <c r="AH245" i="1"/>
  <c r="AI245" i="1" s="1"/>
  <c r="AF245" i="1"/>
  <c r="AG245" i="1" s="1"/>
  <c r="AC245" i="1"/>
  <c r="U245" i="1"/>
  <c r="CD244" i="1"/>
  <c r="BA244" i="1"/>
  <c r="AR244" i="1"/>
  <c r="AL244" i="1"/>
  <c r="AN244" i="1" s="1"/>
  <c r="AH244" i="1"/>
  <c r="AI244" i="1" s="1"/>
  <c r="AF244" i="1"/>
  <c r="AG244" i="1" s="1"/>
  <c r="AC244" i="1"/>
  <c r="U244" i="1"/>
  <c r="CD243" i="1"/>
  <c r="BA243" i="1"/>
  <c r="AR243" i="1"/>
  <c r="AL243" i="1"/>
  <c r="AN243" i="1" s="1"/>
  <c r="AH243" i="1"/>
  <c r="AI243" i="1" s="1"/>
  <c r="AF243" i="1"/>
  <c r="AG243" i="1" s="1"/>
  <c r="AC243" i="1"/>
  <c r="U243" i="1"/>
  <c r="CD242" i="1"/>
  <c r="BA242" i="1"/>
  <c r="AR242" i="1"/>
  <c r="AL242" i="1"/>
  <c r="AN242" i="1" s="1"/>
  <c r="AH242" i="1"/>
  <c r="AI242" i="1" s="1"/>
  <c r="AF242" i="1"/>
  <c r="AG242" i="1" s="1"/>
  <c r="AC242" i="1"/>
  <c r="U242" i="1"/>
  <c r="CD241" i="1"/>
  <c r="BA241" i="1"/>
  <c r="AR241" i="1"/>
  <c r="AL241" i="1"/>
  <c r="AH241" i="1"/>
  <c r="AI241" i="1" s="1"/>
  <c r="AF241" i="1"/>
  <c r="AG241" i="1" s="1"/>
  <c r="AC241" i="1"/>
  <c r="U241" i="1"/>
  <c r="CD240" i="1"/>
  <c r="BA240" i="1"/>
  <c r="AR240" i="1"/>
  <c r="AL240" i="1"/>
  <c r="AH240" i="1"/>
  <c r="AI240" i="1" s="1"/>
  <c r="AF240" i="1"/>
  <c r="AG240" i="1" s="1"/>
  <c r="AC240" i="1"/>
  <c r="U240" i="1"/>
  <c r="CD239" i="1"/>
  <c r="BA239" i="1"/>
  <c r="AR239" i="1"/>
  <c r="AL239" i="1"/>
  <c r="AN239" i="1" s="1"/>
  <c r="AH239" i="1"/>
  <c r="AI239" i="1" s="1"/>
  <c r="AF239" i="1"/>
  <c r="AG239" i="1" s="1"/>
  <c r="AC239" i="1"/>
  <c r="U239" i="1"/>
  <c r="CD238" i="1"/>
  <c r="BA238" i="1"/>
  <c r="AR238" i="1"/>
  <c r="AL238" i="1"/>
  <c r="AN238" i="1" s="1"/>
  <c r="AH238" i="1"/>
  <c r="AI238" i="1" s="1"/>
  <c r="AF238" i="1"/>
  <c r="AG238" i="1" s="1"/>
  <c r="AC238" i="1"/>
  <c r="U238" i="1"/>
  <c r="CD237" i="1"/>
  <c r="BA237" i="1"/>
  <c r="AR237" i="1"/>
  <c r="AL237" i="1"/>
  <c r="AM237" i="1" s="1"/>
  <c r="AH237" i="1"/>
  <c r="AI237" i="1" s="1"/>
  <c r="AF237" i="1"/>
  <c r="AG237" i="1" s="1"/>
  <c r="AC237" i="1"/>
  <c r="U237" i="1"/>
  <c r="CD236" i="1"/>
  <c r="BA236" i="1"/>
  <c r="AR236" i="1"/>
  <c r="AL236" i="1"/>
  <c r="AN236" i="1" s="1"/>
  <c r="AH236" i="1"/>
  <c r="AI236" i="1" s="1"/>
  <c r="AF236" i="1"/>
  <c r="AG236" i="1" s="1"/>
  <c r="AC236" i="1"/>
  <c r="U236" i="1"/>
  <c r="CD235" i="1"/>
  <c r="BA235" i="1"/>
  <c r="AR235" i="1"/>
  <c r="AL235" i="1"/>
  <c r="AN235" i="1" s="1"/>
  <c r="AH235" i="1"/>
  <c r="AI235" i="1" s="1"/>
  <c r="AF235" i="1"/>
  <c r="AG235" i="1" s="1"/>
  <c r="AC235" i="1"/>
  <c r="U235" i="1"/>
  <c r="CD234" i="1"/>
  <c r="BA234" i="1"/>
  <c r="AR234" i="1"/>
  <c r="AL234" i="1"/>
  <c r="AN234" i="1" s="1"/>
  <c r="AH234" i="1"/>
  <c r="AI234" i="1" s="1"/>
  <c r="AF234" i="1"/>
  <c r="AG234" i="1" s="1"/>
  <c r="AC234" i="1"/>
  <c r="U234" i="1"/>
  <c r="CD233" i="1"/>
  <c r="BA233" i="1"/>
  <c r="AR233" i="1"/>
  <c r="AL233" i="1"/>
  <c r="AH233" i="1"/>
  <c r="AI233" i="1" s="1"/>
  <c r="AF233" i="1"/>
  <c r="AG233" i="1" s="1"/>
  <c r="AC233" i="1"/>
  <c r="U233" i="1"/>
  <c r="CD232" i="1"/>
  <c r="BA232" i="1"/>
  <c r="AR232" i="1"/>
  <c r="AL232" i="1"/>
  <c r="AH232" i="1"/>
  <c r="AI232" i="1" s="1"/>
  <c r="AF232" i="1"/>
  <c r="AG232" i="1" s="1"/>
  <c r="AC232" i="1"/>
  <c r="U232" i="1"/>
  <c r="CD231" i="1"/>
  <c r="BA231" i="1"/>
  <c r="AR231" i="1"/>
  <c r="AL231" i="1"/>
  <c r="AM231" i="1" s="1"/>
  <c r="BB231" i="1" s="1"/>
  <c r="AH231" i="1"/>
  <c r="AI231" i="1" s="1"/>
  <c r="AF231" i="1"/>
  <c r="AG231" i="1" s="1"/>
  <c r="AC231" i="1"/>
  <c r="U231" i="1"/>
  <c r="CD230" i="1"/>
  <c r="BA230" i="1"/>
  <c r="AR230" i="1"/>
  <c r="AL230" i="1"/>
  <c r="AN230" i="1" s="1"/>
  <c r="AH230" i="1"/>
  <c r="AI230" i="1" s="1"/>
  <c r="AF230" i="1"/>
  <c r="AG230" i="1" s="1"/>
  <c r="AC230" i="1"/>
  <c r="U230" i="1"/>
  <c r="CD229" i="1"/>
  <c r="BA229" i="1"/>
  <c r="AR229" i="1"/>
  <c r="AL229" i="1"/>
  <c r="AM229" i="1" s="1"/>
  <c r="AH229" i="1"/>
  <c r="AI229" i="1" s="1"/>
  <c r="AF229" i="1"/>
  <c r="AG229" i="1" s="1"/>
  <c r="AC229" i="1"/>
  <c r="U229" i="1"/>
  <c r="CD228" i="1"/>
  <c r="BA228" i="1"/>
  <c r="AR228" i="1"/>
  <c r="AL228" i="1"/>
  <c r="AN228" i="1" s="1"/>
  <c r="AH228" i="1"/>
  <c r="AI228" i="1" s="1"/>
  <c r="AF228" i="1"/>
  <c r="AG228" i="1" s="1"/>
  <c r="AC228" i="1"/>
  <c r="U228" i="1"/>
  <c r="CD227" i="1"/>
  <c r="BA227" i="1"/>
  <c r="AR227" i="1"/>
  <c r="AL227" i="1"/>
  <c r="AN227" i="1" s="1"/>
  <c r="AH227" i="1"/>
  <c r="AI227" i="1" s="1"/>
  <c r="AF227" i="1"/>
  <c r="AG227" i="1" s="1"/>
  <c r="AC227" i="1"/>
  <c r="U227" i="1"/>
  <c r="CD226" i="1"/>
  <c r="BA226" i="1"/>
  <c r="AR226" i="1"/>
  <c r="AL226" i="1"/>
  <c r="AN226" i="1" s="1"/>
  <c r="AH226" i="1"/>
  <c r="AI226" i="1" s="1"/>
  <c r="AF226" i="1"/>
  <c r="AG226" i="1" s="1"/>
  <c r="AC226" i="1"/>
  <c r="U226" i="1"/>
  <c r="CD225" i="1"/>
  <c r="BA225" i="1"/>
  <c r="AR225" i="1"/>
  <c r="AL225" i="1"/>
  <c r="AH225" i="1"/>
  <c r="AI225" i="1" s="1"/>
  <c r="AF225" i="1"/>
  <c r="AG225" i="1" s="1"/>
  <c r="AC225" i="1"/>
  <c r="U225" i="1"/>
  <c r="CD224" i="1"/>
  <c r="BA224" i="1"/>
  <c r="AR224" i="1"/>
  <c r="AL224" i="1"/>
  <c r="AN224" i="1" s="1"/>
  <c r="AH224" i="1"/>
  <c r="AI224" i="1" s="1"/>
  <c r="AF224" i="1"/>
  <c r="AG224" i="1" s="1"/>
  <c r="AC224" i="1"/>
  <c r="U224" i="1"/>
  <c r="CD223" i="1"/>
  <c r="BA223" i="1"/>
  <c r="AR223" i="1"/>
  <c r="AL223" i="1"/>
  <c r="AM223" i="1" s="1"/>
  <c r="BB223" i="1" s="1"/>
  <c r="AH223" i="1"/>
  <c r="AI223" i="1" s="1"/>
  <c r="AF223" i="1"/>
  <c r="AG223" i="1" s="1"/>
  <c r="AC223" i="1"/>
  <c r="U223" i="1"/>
  <c r="CD222" i="1"/>
  <c r="BA222" i="1"/>
  <c r="AR222" i="1"/>
  <c r="AL222" i="1"/>
  <c r="AN222" i="1" s="1"/>
  <c r="AH222" i="1"/>
  <c r="AI222" i="1" s="1"/>
  <c r="AF222" i="1"/>
  <c r="AG222" i="1" s="1"/>
  <c r="AC222" i="1"/>
  <c r="U222" i="1"/>
  <c r="CD221" i="1"/>
  <c r="BA221" i="1"/>
  <c r="AR221" i="1"/>
  <c r="AL221" i="1"/>
  <c r="AM221" i="1" s="1"/>
  <c r="AX221" i="1" s="1"/>
  <c r="AH221" i="1"/>
  <c r="AI221" i="1" s="1"/>
  <c r="AF221" i="1"/>
  <c r="AG221" i="1" s="1"/>
  <c r="AC221" i="1"/>
  <c r="U221" i="1"/>
  <c r="CD220" i="1"/>
  <c r="BA220" i="1"/>
  <c r="AR220" i="1"/>
  <c r="AL220" i="1"/>
  <c r="AN220" i="1" s="1"/>
  <c r="AH220" i="1"/>
  <c r="AI220" i="1" s="1"/>
  <c r="AF220" i="1"/>
  <c r="AG220" i="1" s="1"/>
  <c r="AC220" i="1"/>
  <c r="U220" i="1"/>
  <c r="CD219" i="1"/>
  <c r="BA219" i="1"/>
  <c r="AR219" i="1"/>
  <c r="AL219" i="1"/>
  <c r="AN219" i="1" s="1"/>
  <c r="AH219" i="1"/>
  <c r="AI219" i="1" s="1"/>
  <c r="AF219" i="1"/>
  <c r="AG219" i="1" s="1"/>
  <c r="AC219" i="1"/>
  <c r="U219" i="1"/>
  <c r="CD218" i="1"/>
  <c r="BA218" i="1"/>
  <c r="AR218" i="1"/>
  <c r="AL218" i="1"/>
  <c r="AH218" i="1"/>
  <c r="AI218" i="1" s="1"/>
  <c r="AF218" i="1"/>
  <c r="AG218" i="1" s="1"/>
  <c r="AC218" i="1"/>
  <c r="U218" i="1"/>
  <c r="CD217" i="1"/>
  <c r="BA217" i="1"/>
  <c r="AR217" i="1"/>
  <c r="AL217" i="1"/>
  <c r="AH217" i="1"/>
  <c r="AI217" i="1" s="1"/>
  <c r="AF217" i="1"/>
  <c r="AG217" i="1" s="1"/>
  <c r="AC217" i="1"/>
  <c r="U217" i="1"/>
  <c r="CD216" i="1"/>
  <c r="BA216" i="1"/>
  <c r="AR216" i="1"/>
  <c r="AL216" i="1"/>
  <c r="AN216" i="1" s="1"/>
  <c r="AH216" i="1"/>
  <c r="AI216" i="1" s="1"/>
  <c r="AF216" i="1"/>
  <c r="AG216" i="1" s="1"/>
  <c r="AC216" i="1"/>
  <c r="U216" i="1"/>
  <c r="CD215" i="1"/>
  <c r="BA215" i="1"/>
  <c r="AR215" i="1"/>
  <c r="AL215" i="1"/>
  <c r="AM215" i="1" s="1"/>
  <c r="AX215" i="1" s="1"/>
  <c r="AH215" i="1"/>
  <c r="AI215" i="1" s="1"/>
  <c r="AF215" i="1"/>
  <c r="AG215" i="1" s="1"/>
  <c r="AC215" i="1"/>
  <c r="U215" i="1"/>
  <c r="CD214" i="1"/>
  <c r="BA214" i="1"/>
  <c r="AR214" i="1"/>
  <c r="AL214" i="1"/>
  <c r="AM214" i="1" s="1"/>
  <c r="AH214" i="1"/>
  <c r="AI214" i="1" s="1"/>
  <c r="AF214" i="1"/>
  <c r="AG214" i="1" s="1"/>
  <c r="AC214" i="1"/>
  <c r="U214" i="1"/>
  <c r="CD213" i="1"/>
  <c r="BA213" i="1"/>
  <c r="AR213" i="1"/>
  <c r="AL213" i="1"/>
  <c r="AM213" i="1" s="1"/>
  <c r="AH213" i="1"/>
  <c r="AI213" i="1" s="1"/>
  <c r="AF213" i="1"/>
  <c r="AG213" i="1" s="1"/>
  <c r="AC213" i="1"/>
  <c r="U213" i="1"/>
  <c r="CD212" i="1"/>
  <c r="BA212" i="1"/>
  <c r="AR212" i="1"/>
  <c r="AL212" i="1"/>
  <c r="AM212" i="1" s="1"/>
  <c r="BB212" i="1" s="1"/>
  <c r="AH212" i="1"/>
  <c r="AI212" i="1" s="1"/>
  <c r="AF212" i="1"/>
  <c r="AG212" i="1" s="1"/>
  <c r="AC212" i="1"/>
  <c r="U212" i="1"/>
  <c r="CD211" i="1"/>
  <c r="BA211" i="1"/>
  <c r="AR211" i="1"/>
  <c r="AL211" i="1"/>
  <c r="AM211" i="1" s="1"/>
  <c r="AX211" i="1" s="1"/>
  <c r="AH211" i="1"/>
  <c r="AI211" i="1" s="1"/>
  <c r="AF211" i="1"/>
  <c r="AG211" i="1" s="1"/>
  <c r="AC211" i="1"/>
  <c r="U211" i="1"/>
  <c r="CD210" i="1"/>
  <c r="BA210" i="1"/>
  <c r="AR210" i="1"/>
  <c r="AL210" i="1"/>
  <c r="AH210" i="1"/>
  <c r="AI210" i="1" s="1"/>
  <c r="AF210" i="1"/>
  <c r="AG210" i="1" s="1"/>
  <c r="AC210" i="1"/>
  <c r="U210" i="1"/>
  <c r="CD209" i="1"/>
  <c r="BA209" i="1"/>
  <c r="AR209" i="1"/>
  <c r="AL209" i="1"/>
  <c r="AM209" i="1" s="1"/>
  <c r="AH209" i="1"/>
  <c r="AI209" i="1" s="1"/>
  <c r="AF209" i="1"/>
  <c r="AG209" i="1" s="1"/>
  <c r="AC209" i="1"/>
  <c r="U209" i="1"/>
  <c r="CD208" i="1"/>
  <c r="BA208" i="1"/>
  <c r="AR208" i="1"/>
  <c r="AL208" i="1"/>
  <c r="AM208" i="1" s="1"/>
  <c r="AH208" i="1"/>
  <c r="AI208" i="1" s="1"/>
  <c r="AF208" i="1"/>
  <c r="AG208" i="1" s="1"/>
  <c r="AC208" i="1"/>
  <c r="U208" i="1"/>
  <c r="CD207" i="1"/>
  <c r="BA207" i="1"/>
  <c r="AR207" i="1"/>
  <c r="AL207" i="1"/>
  <c r="AM207" i="1" s="1"/>
  <c r="AX207" i="1" s="1"/>
  <c r="AH207" i="1"/>
  <c r="AI207" i="1" s="1"/>
  <c r="AF207" i="1"/>
  <c r="AG207" i="1" s="1"/>
  <c r="AC207" i="1"/>
  <c r="U207" i="1"/>
  <c r="CD206" i="1"/>
  <c r="BA206" i="1"/>
  <c r="AR206" i="1"/>
  <c r="AL206" i="1"/>
  <c r="AH206" i="1"/>
  <c r="AI206" i="1" s="1"/>
  <c r="AF206" i="1"/>
  <c r="AG206" i="1" s="1"/>
  <c r="AC206" i="1"/>
  <c r="U206" i="1"/>
  <c r="CD205" i="1"/>
  <c r="BA205" i="1"/>
  <c r="AR205" i="1"/>
  <c r="AL205" i="1"/>
  <c r="AH205" i="1"/>
  <c r="AI205" i="1" s="1"/>
  <c r="AF205" i="1"/>
  <c r="AG205" i="1" s="1"/>
  <c r="AC205" i="1"/>
  <c r="U205" i="1"/>
  <c r="CD204" i="1"/>
  <c r="BA204" i="1"/>
  <c r="AR204" i="1"/>
  <c r="AL204" i="1"/>
  <c r="AM204" i="1" s="1"/>
  <c r="BB204" i="1" s="1"/>
  <c r="AH204" i="1"/>
  <c r="AI204" i="1" s="1"/>
  <c r="AF204" i="1"/>
  <c r="AG204" i="1" s="1"/>
  <c r="AC204" i="1"/>
  <c r="U204" i="1"/>
  <c r="CD203" i="1"/>
  <c r="BA203" i="1"/>
  <c r="AR203" i="1"/>
  <c r="AL203" i="1"/>
  <c r="AM203" i="1" s="1"/>
  <c r="AX203" i="1" s="1"/>
  <c r="AH203" i="1"/>
  <c r="AI203" i="1" s="1"/>
  <c r="AF203" i="1"/>
  <c r="AG203" i="1" s="1"/>
  <c r="AC203" i="1"/>
  <c r="U203" i="1"/>
  <c r="CD202" i="1"/>
  <c r="BA202" i="1"/>
  <c r="AR202" i="1"/>
  <c r="AL202" i="1"/>
  <c r="AM202" i="1" s="1"/>
  <c r="BB202" i="1" s="1"/>
  <c r="AH202" i="1"/>
  <c r="AI202" i="1" s="1"/>
  <c r="AF202" i="1"/>
  <c r="AG202" i="1" s="1"/>
  <c r="AC202" i="1"/>
  <c r="U202" i="1"/>
  <c r="CD201" i="1"/>
  <c r="BA201" i="1"/>
  <c r="AR201" i="1"/>
  <c r="AL201" i="1"/>
  <c r="AN201" i="1" s="1"/>
  <c r="AH201" i="1"/>
  <c r="AI201" i="1" s="1"/>
  <c r="AF201" i="1"/>
  <c r="AG201" i="1" s="1"/>
  <c r="AC201" i="1"/>
  <c r="U201" i="1"/>
  <c r="CD200" i="1"/>
  <c r="BA200" i="1"/>
  <c r="AR200" i="1"/>
  <c r="AL200" i="1"/>
  <c r="AH200" i="1"/>
  <c r="AI200" i="1" s="1"/>
  <c r="AF200" i="1"/>
  <c r="AG200" i="1" s="1"/>
  <c r="AC200" i="1"/>
  <c r="U200" i="1"/>
  <c r="CD199" i="1"/>
  <c r="BA199" i="1"/>
  <c r="AR199" i="1"/>
  <c r="AL199" i="1"/>
  <c r="AN199" i="1" s="1"/>
  <c r="AH199" i="1"/>
  <c r="AI199" i="1" s="1"/>
  <c r="AF199" i="1"/>
  <c r="AG199" i="1" s="1"/>
  <c r="AC199" i="1"/>
  <c r="U199" i="1"/>
  <c r="CD198" i="1"/>
  <c r="BA198" i="1"/>
  <c r="AR198" i="1"/>
  <c r="AL198" i="1"/>
  <c r="AN198" i="1" s="1"/>
  <c r="AH198" i="1"/>
  <c r="AI198" i="1" s="1"/>
  <c r="AF198" i="1"/>
  <c r="AG198" i="1" s="1"/>
  <c r="AC198" i="1"/>
  <c r="U198" i="1"/>
  <c r="CD197" i="1"/>
  <c r="BA197" i="1"/>
  <c r="AR197" i="1"/>
  <c r="AL197" i="1"/>
  <c r="AM197" i="1" s="1"/>
  <c r="AH197" i="1"/>
  <c r="AI197" i="1" s="1"/>
  <c r="AF197" i="1"/>
  <c r="AG197" i="1" s="1"/>
  <c r="AC197" i="1"/>
  <c r="U197" i="1"/>
  <c r="CD196" i="1"/>
  <c r="BA196" i="1"/>
  <c r="AR196" i="1"/>
  <c r="AL196" i="1"/>
  <c r="AM196" i="1" s="1"/>
  <c r="BB196" i="1" s="1"/>
  <c r="AH196" i="1"/>
  <c r="AI196" i="1" s="1"/>
  <c r="AF196" i="1"/>
  <c r="AG196" i="1" s="1"/>
  <c r="AC196" i="1"/>
  <c r="U196" i="1"/>
  <c r="CD195" i="1"/>
  <c r="BA195" i="1"/>
  <c r="AR195" i="1"/>
  <c r="AL195" i="1"/>
  <c r="AH195" i="1"/>
  <c r="AI195" i="1" s="1"/>
  <c r="AF195" i="1"/>
  <c r="AG195" i="1" s="1"/>
  <c r="AC195" i="1"/>
  <c r="U195" i="1"/>
  <c r="CD194" i="1"/>
  <c r="BA194" i="1"/>
  <c r="AR194" i="1"/>
  <c r="AL194" i="1"/>
  <c r="AM194" i="1" s="1"/>
  <c r="AH194" i="1"/>
  <c r="AI194" i="1" s="1"/>
  <c r="AF194" i="1"/>
  <c r="AG194" i="1" s="1"/>
  <c r="AC194" i="1"/>
  <c r="U194" i="1"/>
  <c r="CD193" i="1"/>
  <c r="BA193" i="1"/>
  <c r="AR193" i="1"/>
  <c r="AL193" i="1"/>
  <c r="AN193" i="1" s="1"/>
  <c r="AH193" i="1"/>
  <c r="AI193" i="1" s="1"/>
  <c r="AF193" i="1"/>
  <c r="AG193" i="1" s="1"/>
  <c r="AC193" i="1"/>
  <c r="U193" i="1"/>
  <c r="CD192" i="1"/>
  <c r="BA192" i="1"/>
  <c r="AR192" i="1"/>
  <c r="AL192" i="1"/>
  <c r="AM192" i="1" s="1"/>
  <c r="AH192" i="1"/>
  <c r="AI192" i="1" s="1"/>
  <c r="AF192" i="1"/>
  <c r="AG192" i="1" s="1"/>
  <c r="AC192" i="1"/>
  <c r="U192" i="1"/>
  <c r="CD191" i="1"/>
  <c r="BA191" i="1"/>
  <c r="AR191" i="1"/>
  <c r="AL191" i="1"/>
  <c r="AN191" i="1" s="1"/>
  <c r="AH191" i="1"/>
  <c r="AI191" i="1" s="1"/>
  <c r="AF191" i="1"/>
  <c r="AG191" i="1" s="1"/>
  <c r="AC191" i="1"/>
  <c r="U191" i="1"/>
  <c r="CD190" i="1"/>
  <c r="BA190" i="1"/>
  <c r="AR190" i="1"/>
  <c r="AL190" i="1"/>
  <c r="AM190" i="1" s="1"/>
  <c r="AH190" i="1"/>
  <c r="AI190" i="1" s="1"/>
  <c r="AF190" i="1"/>
  <c r="AG190" i="1" s="1"/>
  <c r="AC190" i="1"/>
  <c r="U190" i="1"/>
  <c r="CD189" i="1"/>
  <c r="BA189" i="1"/>
  <c r="AR189" i="1"/>
  <c r="AL189" i="1"/>
  <c r="AN189" i="1" s="1"/>
  <c r="AH189" i="1"/>
  <c r="AI189" i="1" s="1"/>
  <c r="AF189" i="1"/>
  <c r="AG189" i="1" s="1"/>
  <c r="AC189" i="1"/>
  <c r="U189" i="1"/>
  <c r="CD188" i="1"/>
  <c r="BA188" i="1"/>
  <c r="AR188" i="1"/>
  <c r="AL188" i="1"/>
  <c r="AM188" i="1" s="1"/>
  <c r="BB188" i="1" s="1"/>
  <c r="AH188" i="1"/>
  <c r="AI188" i="1" s="1"/>
  <c r="AF188" i="1"/>
  <c r="AG188" i="1" s="1"/>
  <c r="AC188" i="1"/>
  <c r="U188" i="1"/>
  <c r="CD187" i="1"/>
  <c r="BA187" i="1"/>
  <c r="AR187" i="1"/>
  <c r="AL187" i="1"/>
  <c r="AN187" i="1" s="1"/>
  <c r="AH187" i="1"/>
  <c r="AI187" i="1" s="1"/>
  <c r="AF187" i="1"/>
  <c r="AG187" i="1" s="1"/>
  <c r="AC187" i="1"/>
  <c r="U187" i="1"/>
  <c r="CD186" i="1"/>
  <c r="BA186" i="1"/>
  <c r="AR186" i="1"/>
  <c r="AL186" i="1"/>
  <c r="AM186" i="1" s="1"/>
  <c r="AH186" i="1"/>
  <c r="AI186" i="1" s="1"/>
  <c r="AF186" i="1"/>
  <c r="AG186" i="1" s="1"/>
  <c r="AC186" i="1"/>
  <c r="U186" i="1"/>
  <c r="CD185" i="1"/>
  <c r="BA185" i="1"/>
  <c r="AR185" i="1"/>
  <c r="AL185" i="1"/>
  <c r="AN185" i="1" s="1"/>
  <c r="AH185" i="1"/>
  <c r="AI185" i="1" s="1"/>
  <c r="AF185" i="1"/>
  <c r="AG185" i="1" s="1"/>
  <c r="AC185" i="1"/>
  <c r="U185" i="1"/>
  <c r="CD184" i="1"/>
  <c r="BA184" i="1"/>
  <c r="AR184" i="1"/>
  <c r="AL184" i="1"/>
  <c r="AM184" i="1" s="1"/>
  <c r="AH184" i="1"/>
  <c r="AI184" i="1" s="1"/>
  <c r="AF184" i="1"/>
  <c r="AG184" i="1" s="1"/>
  <c r="AC184" i="1"/>
  <c r="U184" i="1"/>
  <c r="CD183" i="1"/>
  <c r="BA183" i="1"/>
  <c r="AR183" i="1"/>
  <c r="AL183" i="1"/>
  <c r="AN183" i="1" s="1"/>
  <c r="AH183" i="1"/>
  <c r="AI183" i="1" s="1"/>
  <c r="AF183" i="1"/>
  <c r="AG183" i="1" s="1"/>
  <c r="AC183" i="1"/>
  <c r="U183" i="1"/>
  <c r="CD182" i="1"/>
  <c r="BA182" i="1"/>
  <c r="AR182" i="1"/>
  <c r="AL182" i="1"/>
  <c r="AM182" i="1" s="1"/>
  <c r="AH182" i="1"/>
  <c r="AI182" i="1" s="1"/>
  <c r="AF182" i="1"/>
  <c r="AG182" i="1" s="1"/>
  <c r="AC182" i="1"/>
  <c r="U182" i="1"/>
  <c r="CD181" i="1"/>
  <c r="BA181" i="1"/>
  <c r="AR181" i="1"/>
  <c r="AL181" i="1"/>
  <c r="AN181" i="1" s="1"/>
  <c r="AH181" i="1"/>
  <c r="AI181" i="1" s="1"/>
  <c r="AF181" i="1"/>
  <c r="AG181" i="1" s="1"/>
  <c r="AC181" i="1"/>
  <c r="U181" i="1"/>
  <c r="CD180" i="1"/>
  <c r="BA180" i="1"/>
  <c r="AR180" i="1"/>
  <c r="AL180" i="1"/>
  <c r="AM180" i="1" s="1"/>
  <c r="BB180" i="1" s="1"/>
  <c r="AH180" i="1"/>
  <c r="AI180" i="1" s="1"/>
  <c r="AF180" i="1"/>
  <c r="AG180" i="1" s="1"/>
  <c r="AC180" i="1"/>
  <c r="U180" i="1"/>
  <c r="CD179" i="1"/>
  <c r="BA179" i="1"/>
  <c r="AR179" i="1"/>
  <c r="AL179" i="1"/>
  <c r="AH179" i="1"/>
  <c r="AI179" i="1" s="1"/>
  <c r="AF179" i="1"/>
  <c r="AG179" i="1" s="1"/>
  <c r="AC179" i="1"/>
  <c r="U179" i="1"/>
  <c r="CD178" i="1"/>
  <c r="BA178" i="1"/>
  <c r="AR178" i="1"/>
  <c r="AL178" i="1"/>
  <c r="AM178" i="1" s="1"/>
  <c r="AH178" i="1"/>
  <c r="AI178" i="1" s="1"/>
  <c r="AF178" i="1"/>
  <c r="AG178" i="1" s="1"/>
  <c r="AC178" i="1"/>
  <c r="U178" i="1"/>
  <c r="CD177" i="1"/>
  <c r="BA177" i="1"/>
  <c r="AR177" i="1"/>
  <c r="AL177" i="1"/>
  <c r="AN177" i="1" s="1"/>
  <c r="AH177" i="1"/>
  <c r="AI177" i="1" s="1"/>
  <c r="AF177" i="1"/>
  <c r="AG177" i="1" s="1"/>
  <c r="AC177" i="1"/>
  <c r="U177" i="1"/>
  <c r="CD176" i="1"/>
  <c r="BA176" i="1"/>
  <c r="AR176" i="1"/>
  <c r="AL176" i="1"/>
  <c r="AM176" i="1" s="1"/>
  <c r="AX176" i="1" s="1"/>
  <c r="AH176" i="1"/>
  <c r="AI176" i="1" s="1"/>
  <c r="AF176" i="1"/>
  <c r="AG176" i="1" s="1"/>
  <c r="AC176" i="1"/>
  <c r="U176" i="1"/>
  <c r="CD175" i="1"/>
  <c r="BA175" i="1"/>
  <c r="AR175" i="1"/>
  <c r="AL175" i="1"/>
  <c r="AN175" i="1" s="1"/>
  <c r="AH175" i="1"/>
  <c r="AI175" i="1" s="1"/>
  <c r="AF175" i="1"/>
  <c r="AG175" i="1" s="1"/>
  <c r="AC175" i="1"/>
  <c r="U175" i="1"/>
  <c r="CD174" i="1"/>
  <c r="BA174" i="1"/>
  <c r="AR174" i="1"/>
  <c r="AL174" i="1"/>
  <c r="AH174" i="1"/>
  <c r="AI174" i="1" s="1"/>
  <c r="AF174" i="1"/>
  <c r="AG174" i="1" s="1"/>
  <c r="AC174" i="1"/>
  <c r="U174" i="1"/>
  <c r="CD173" i="1"/>
  <c r="BA173" i="1"/>
  <c r="AR173" i="1"/>
  <c r="AL173" i="1"/>
  <c r="AH173" i="1"/>
  <c r="AI173" i="1" s="1"/>
  <c r="AF173" i="1"/>
  <c r="AG173" i="1" s="1"/>
  <c r="AC173" i="1"/>
  <c r="U173" i="1"/>
  <c r="CD172" i="1"/>
  <c r="BA172" i="1"/>
  <c r="AR172" i="1"/>
  <c r="AL172" i="1"/>
  <c r="AM172" i="1" s="1"/>
  <c r="BB172" i="1" s="1"/>
  <c r="AH172" i="1"/>
  <c r="AI172" i="1" s="1"/>
  <c r="AF172" i="1"/>
  <c r="AG172" i="1" s="1"/>
  <c r="AC172" i="1"/>
  <c r="U172" i="1"/>
  <c r="CD171" i="1"/>
  <c r="BA171" i="1"/>
  <c r="AR171" i="1"/>
  <c r="AL171" i="1"/>
  <c r="AH171" i="1"/>
  <c r="AI171" i="1" s="1"/>
  <c r="AF171" i="1"/>
  <c r="AG171" i="1" s="1"/>
  <c r="AC171" i="1"/>
  <c r="U171" i="1"/>
  <c r="CD170" i="1"/>
  <c r="BA170" i="1"/>
  <c r="AR170" i="1"/>
  <c r="AL170" i="1"/>
  <c r="AN170" i="1" s="1"/>
  <c r="AH170" i="1"/>
  <c r="AI170" i="1" s="1"/>
  <c r="AF170" i="1"/>
  <c r="AG170" i="1" s="1"/>
  <c r="AC170" i="1"/>
  <c r="U170" i="1"/>
  <c r="CD169" i="1"/>
  <c r="BA169" i="1"/>
  <c r="AR169" i="1"/>
  <c r="AL169" i="1"/>
  <c r="AH169" i="1"/>
  <c r="AI169" i="1" s="1"/>
  <c r="AF169" i="1"/>
  <c r="AG169" i="1" s="1"/>
  <c r="AC169" i="1"/>
  <c r="U169" i="1"/>
  <c r="CD168" i="1"/>
  <c r="BA168" i="1"/>
  <c r="AR168" i="1"/>
  <c r="AL168" i="1"/>
  <c r="AM168" i="1" s="1"/>
  <c r="AX168" i="1" s="1"/>
  <c r="AH168" i="1"/>
  <c r="AI168" i="1" s="1"/>
  <c r="AF168" i="1"/>
  <c r="AG168" i="1" s="1"/>
  <c r="AC168" i="1"/>
  <c r="U168" i="1"/>
  <c r="CD167" i="1"/>
  <c r="BA167" i="1"/>
  <c r="AR167" i="1"/>
  <c r="AL167" i="1"/>
  <c r="AN167" i="1" s="1"/>
  <c r="AH167" i="1"/>
  <c r="AI167" i="1" s="1"/>
  <c r="AF167" i="1"/>
  <c r="AG167" i="1" s="1"/>
  <c r="AC167" i="1"/>
  <c r="U167" i="1"/>
  <c r="CD166" i="1"/>
  <c r="BA166" i="1"/>
  <c r="AR166" i="1"/>
  <c r="AL166" i="1"/>
  <c r="AN166" i="1" s="1"/>
  <c r="AH166" i="1"/>
  <c r="AI166" i="1" s="1"/>
  <c r="AF166" i="1"/>
  <c r="AG166" i="1" s="1"/>
  <c r="AC166" i="1"/>
  <c r="U166" i="1"/>
  <c r="CD165" i="1"/>
  <c r="BA165" i="1"/>
  <c r="AR165" i="1"/>
  <c r="AL165" i="1"/>
  <c r="AM165" i="1" s="1"/>
  <c r="AX165" i="1" s="1"/>
  <c r="AH165" i="1"/>
  <c r="AI165" i="1" s="1"/>
  <c r="AF165" i="1"/>
  <c r="AG165" i="1" s="1"/>
  <c r="AC165" i="1"/>
  <c r="U165" i="1"/>
  <c r="CD164" i="1"/>
  <c r="BA164" i="1"/>
  <c r="AR164" i="1"/>
  <c r="AL164" i="1"/>
  <c r="AM164" i="1" s="1"/>
  <c r="BB164" i="1" s="1"/>
  <c r="AH164" i="1"/>
  <c r="AI164" i="1" s="1"/>
  <c r="AF164" i="1"/>
  <c r="AG164" i="1" s="1"/>
  <c r="AC164" i="1"/>
  <c r="U164" i="1"/>
  <c r="CD163" i="1"/>
  <c r="BA163" i="1"/>
  <c r="AR163" i="1"/>
  <c r="AL163" i="1"/>
  <c r="AH163" i="1"/>
  <c r="AI163" i="1" s="1"/>
  <c r="AF163" i="1"/>
  <c r="AG163" i="1" s="1"/>
  <c r="AC163" i="1"/>
  <c r="U163" i="1"/>
  <c r="CD162" i="1"/>
  <c r="BA162" i="1"/>
  <c r="AR162" i="1"/>
  <c r="AL162" i="1"/>
  <c r="AH162" i="1"/>
  <c r="AI162" i="1" s="1"/>
  <c r="AF162" i="1"/>
  <c r="AG162" i="1" s="1"/>
  <c r="AC162" i="1"/>
  <c r="U162" i="1"/>
  <c r="CD161" i="1"/>
  <c r="BA161" i="1"/>
  <c r="AR161" i="1"/>
  <c r="AL161" i="1"/>
  <c r="AN161" i="1" s="1"/>
  <c r="AH161" i="1"/>
  <c r="AI161" i="1" s="1"/>
  <c r="AF161" i="1"/>
  <c r="AG161" i="1" s="1"/>
  <c r="AC161" i="1"/>
  <c r="U161" i="1"/>
  <c r="CD160" i="1"/>
  <c r="BA160" i="1"/>
  <c r="AR160" i="1"/>
  <c r="AL160" i="1"/>
  <c r="AM160" i="1" s="1"/>
  <c r="AX160" i="1" s="1"/>
  <c r="AH160" i="1"/>
  <c r="AI160" i="1" s="1"/>
  <c r="AF160" i="1"/>
  <c r="AG160" i="1" s="1"/>
  <c r="AC160" i="1"/>
  <c r="U160" i="1"/>
  <c r="CD159" i="1"/>
  <c r="BA159" i="1"/>
  <c r="AR159" i="1"/>
  <c r="AL159" i="1"/>
  <c r="AH159" i="1"/>
  <c r="AI159" i="1" s="1"/>
  <c r="AF159" i="1"/>
  <c r="AG159" i="1" s="1"/>
  <c r="AC159" i="1"/>
  <c r="U159" i="1"/>
  <c r="CD158" i="1"/>
  <c r="BA158" i="1"/>
  <c r="AR158" i="1"/>
  <c r="AL158" i="1"/>
  <c r="AM158" i="1" s="1"/>
  <c r="AH158" i="1"/>
  <c r="AI158" i="1" s="1"/>
  <c r="AF158" i="1"/>
  <c r="AG158" i="1" s="1"/>
  <c r="AC158" i="1"/>
  <c r="U158" i="1"/>
  <c r="CD157" i="1"/>
  <c r="BA157" i="1"/>
  <c r="AR157" i="1"/>
  <c r="AL157" i="1"/>
  <c r="AN157" i="1" s="1"/>
  <c r="AH157" i="1"/>
  <c r="AI157" i="1" s="1"/>
  <c r="AF157" i="1"/>
  <c r="AG157" i="1" s="1"/>
  <c r="AC157" i="1"/>
  <c r="U157" i="1"/>
  <c r="CD156" i="1"/>
  <c r="BA156" i="1"/>
  <c r="AR156" i="1"/>
  <c r="AL156" i="1"/>
  <c r="AN156" i="1" s="1"/>
  <c r="AH156" i="1"/>
  <c r="AI156" i="1" s="1"/>
  <c r="AF156" i="1"/>
  <c r="AG156" i="1" s="1"/>
  <c r="AC156" i="1"/>
  <c r="U156" i="1"/>
  <c r="CD155" i="1"/>
  <c r="BA155" i="1"/>
  <c r="AR155" i="1"/>
  <c r="AL155" i="1"/>
  <c r="AN155" i="1" s="1"/>
  <c r="AH155" i="1"/>
  <c r="AI155" i="1" s="1"/>
  <c r="AF155" i="1"/>
  <c r="AG155" i="1" s="1"/>
  <c r="AC155" i="1"/>
  <c r="U155" i="1"/>
  <c r="CD154" i="1"/>
  <c r="BA154" i="1"/>
  <c r="AR154" i="1"/>
  <c r="AL154" i="1"/>
  <c r="AH154" i="1"/>
  <c r="AI154" i="1" s="1"/>
  <c r="AF154" i="1"/>
  <c r="AG154" i="1" s="1"/>
  <c r="AC154" i="1"/>
  <c r="U154" i="1"/>
  <c r="CD153" i="1"/>
  <c r="BA153" i="1"/>
  <c r="AR153" i="1"/>
  <c r="AL153" i="1"/>
  <c r="AM153" i="1" s="1"/>
  <c r="AH153" i="1"/>
  <c r="AI153" i="1" s="1"/>
  <c r="AF153" i="1"/>
  <c r="AG153" i="1" s="1"/>
  <c r="AC153" i="1"/>
  <c r="U153" i="1"/>
  <c r="CD152" i="1"/>
  <c r="BA152" i="1"/>
  <c r="AR152" i="1"/>
  <c r="AL152" i="1"/>
  <c r="AN152" i="1" s="1"/>
  <c r="AH152" i="1"/>
  <c r="AI152" i="1" s="1"/>
  <c r="AF152" i="1"/>
  <c r="AG152" i="1" s="1"/>
  <c r="AC152" i="1"/>
  <c r="U152" i="1"/>
  <c r="CD151" i="1"/>
  <c r="BA151" i="1"/>
  <c r="AR151" i="1"/>
  <c r="AL151" i="1"/>
  <c r="AM151" i="1" s="1"/>
  <c r="AH151" i="1"/>
  <c r="AI151" i="1" s="1"/>
  <c r="AF151" i="1"/>
  <c r="AG151" i="1" s="1"/>
  <c r="AC151" i="1"/>
  <c r="U151" i="1"/>
  <c r="CD150" i="1"/>
  <c r="BA150" i="1"/>
  <c r="AR150" i="1"/>
  <c r="AL150" i="1"/>
  <c r="AN150" i="1" s="1"/>
  <c r="AH150" i="1"/>
  <c r="AI150" i="1" s="1"/>
  <c r="AF150" i="1"/>
  <c r="AG150" i="1" s="1"/>
  <c r="AC150" i="1"/>
  <c r="U150" i="1"/>
  <c r="CD149" i="1"/>
  <c r="BA149" i="1"/>
  <c r="AR149" i="1"/>
  <c r="AL149" i="1"/>
  <c r="AN149" i="1" s="1"/>
  <c r="AH149" i="1"/>
  <c r="AI149" i="1" s="1"/>
  <c r="AF149" i="1"/>
  <c r="AG149" i="1" s="1"/>
  <c r="AC149" i="1"/>
  <c r="U149" i="1"/>
  <c r="CD148" i="1"/>
  <c r="BA148" i="1"/>
  <c r="AR148" i="1"/>
  <c r="AL148" i="1"/>
  <c r="AM148" i="1" s="1"/>
  <c r="AH148" i="1"/>
  <c r="AI148" i="1" s="1"/>
  <c r="AF148" i="1"/>
  <c r="AG148" i="1" s="1"/>
  <c r="AC148" i="1"/>
  <c r="U148" i="1"/>
  <c r="CD147" i="1"/>
  <c r="BA147" i="1"/>
  <c r="AR147" i="1"/>
  <c r="AL147" i="1"/>
  <c r="AM147" i="1" s="1"/>
  <c r="AH147" i="1"/>
  <c r="AI147" i="1" s="1"/>
  <c r="AF147" i="1"/>
  <c r="AG147" i="1" s="1"/>
  <c r="AC147" i="1"/>
  <c r="U147" i="1"/>
  <c r="CD146" i="1"/>
  <c r="BA146" i="1"/>
  <c r="AR146" i="1"/>
  <c r="AL146" i="1"/>
  <c r="AM146" i="1" s="1"/>
  <c r="AX146" i="1" s="1"/>
  <c r="AH146" i="1"/>
  <c r="AI146" i="1" s="1"/>
  <c r="AF146" i="1"/>
  <c r="AG146" i="1" s="1"/>
  <c r="AC146" i="1"/>
  <c r="U146" i="1"/>
  <c r="CD145" i="1"/>
  <c r="BA145" i="1"/>
  <c r="AR145" i="1"/>
  <c r="AL145" i="1"/>
  <c r="AN145" i="1" s="1"/>
  <c r="AH145" i="1"/>
  <c r="AI145" i="1" s="1"/>
  <c r="AF145" i="1"/>
  <c r="AG145" i="1" s="1"/>
  <c r="AC145" i="1"/>
  <c r="U145" i="1"/>
  <c r="CD144" i="1"/>
  <c r="BA144" i="1"/>
  <c r="AR144" i="1"/>
  <c r="AL144" i="1"/>
  <c r="AM144" i="1" s="1"/>
  <c r="AX144" i="1" s="1"/>
  <c r="AH144" i="1"/>
  <c r="AI144" i="1" s="1"/>
  <c r="AF144" i="1"/>
  <c r="AG144" i="1" s="1"/>
  <c r="AC144" i="1"/>
  <c r="U144" i="1"/>
  <c r="CD143" i="1"/>
  <c r="BA143" i="1"/>
  <c r="AR143" i="1"/>
  <c r="AL143" i="1"/>
  <c r="AM143" i="1" s="1"/>
  <c r="AH143" i="1"/>
  <c r="AI143" i="1" s="1"/>
  <c r="AF143" i="1"/>
  <c r="AG143" i="1" s="1"/>
  <c r="AC143" i="1"/>
  <c r="U143" i="1"/>
  <c r="CD142" i="1"/>
  <c r="BA142" i="1"/>
  <c r="AR142" i="1"/>
  <c r="AL142" i="1"/>
  <c r="AM142" i="1" s="1"/>
  <c r="AH142" i="1"/>
  <c r="AI142" i="1" s="1"/>
  <c r="AF142" i="1"/>
  <c r="AG142" i="1" s="1"/>
  <c r="AC142" i="1"/>
  <c r="U142" i="1"/>
  <c r="CD141" i="1"/>
  <c r="BA141" i="1"/>
  <c r="AR141" i="1"/>
  <c r="AL141" i="1"/>
  <c r="AN141" i="1" s="1"/>
  <c r="AH141" i="1"/>
  <c r="AI141" i="1" s="1"/>
  <c r="AF141" i="1"/>
  <c r="AG141" i="1" s="1"/>
  <c r="AC141" i="1"/>
  <c r="U141" i="1"/>
  <c r="CD140" i="1"/>
  <c r="BA140" i="1"/>
  <c r="AR140" i="1"/>
  <c r="AL140" i="1"/>
  <c r="AN140" i="1" s="1"/>
  <c r="AH140" i="1"/>
  <c r="AI140" i="1" s="1"/>
  <c r="AF140" i="1"/>
  <c r="AG140" i="1" s="1"/>
  <c r="AC140" i="1"/>
  <c r="U140" i="1"/>
  <c r="CD139" i="1"/>
  <c r="BA139" i="1"/>
  <c r="AR139" i="1"/>
  <c r="AL139" i="1"/>
  <c r="AH139" i="1"/>
  <c r="AI139" i="1" s="1"/>
  <c r="AF139" i="1"/>
  <c r="AG139" i="1" s="1"/>
  <c r="AC139" i="1"/>
  <c r="U139" i="1"/>
  <c r="CD138" i="1"/>
  <c r="BA138" i="1"/>
  <c r="AR138" i="1"/>
  <c r="AL138" i="1"/>
  <c r="AM138" i="1" s="1"/>
  <c r="BB138" i="1" s="1"/>
  <c r="AH138" i="1"/>
  <c r="AI138" i="1" s="1"/>
  <c r="AF138" i="1"/>
  <c r="AG138" i="1" s="1"/>
  <c r="AC138" i="1"/>
  <c r="U138" i="1"/>
  <c r="CD137" i="1"/>
  <c r="BA137" i="1"/>
  <c r="AR137" i="1"/>
  <c r="AL137" i="1"/>
  <c r="AM137" i="1" s="1"/>
  <c r="AH137" i="1"/>
  <c r="AI137" i="1" s="1"/>
  <c r="AF137" i="1"/>
  <c r="AG137" i="1" s="1"/>
  <c r="AC137" i="1"/>
  <c r="U137" i="1"/>
  <c r="CD136" i="1"/>
  <c r="BA136" i="1"/>
  <c r="AR136" i="1"/>
  <c r="AL136" i="1"/>
  <c r="AN136" i="1" s="1"/>
  <c r="AH136" i="1"/>
  <c r="AI136" i="1" s="1"/>
  <c r="AF136" i="1"/>
  <c r="AG136" i="1" s="1"/>
  <c r="AC136" i="1"/>
  <c r="U136" i="1"/>
  <c r="CD135" i="1"/>
  <c r="BA135" i="1"/>
  <c r="AR135" i="1"/>
  <c r="AL135" i="1"/>
  <c r="AM135" i="1" s="1"/>
  <c r="AX135" i="1" s="1"/>
  <c r="AH135" i="1"/>
  <c r="AI135" i="1" s="1"/>
  <c r="AF135" i="1"/>
  <c r="AG135" i="1" s="1"/>
  <c r="AC135" i="1"/>
  <c r="U135" i="1"/>
  <c r="CD134" i="1"/>
  <c r="BA134" i="1"/>
  <c r="AR134" i="1"/>
  <c r="AL134" i="1"/>
  <c r="AH134" i="1"/>
  <c r="AI134" i="1" s="1"/>
  <c r="AF134" i="1"/>
  <c r="AG134" i="1" s="1"/>
  <c r="AC134" i="1"/>
  <c r="U134" i="1"/>
  <c r="CD133" i="1"/>
  <c r="BA133" i="1"/>
  <c r="AR133" i="1"/>
  <c r="AL133" i="1"/>
  <c r="AN133" i="1" s="1"/>
  <c r="AH133" i="1"/>
  <c r="AI133" i="1" s="1"/>
  <c r="AF133" i="1"/>
  <c r="AG133" i="1" s="1"/>
  <c r="AC133" i="1"/>
  <c r="U133" i="1"/>
  <c r="CD132" i="1"/>
  <c r="BA132" i="1"/>
  <c r="AR132" i="1"/>
  <c r="AL132" i="1"/>
  <c r="AN132" i="1" s="1"/>
  <c r="AH132" i="1"/>
  <c r="AI132" i="1" s="1"/>
  <c r="AF132" i="1"/>
  <c r="AG132" i="1" s="1"/>
  <c r="AC132" i="1"/>
  <c r="U132" i="1"/>
  <c r="CD131" i="1"/>
  <c r="BA131" i="1"/>
  <c r="AR131" i="1"/>
  <c r="AL131" i="1"/>
  <c r="AM131" i="1" s="1"/>
  <c r="AH131" i="1"/>
  <c r="AI131" i="1" s="1"/>
  <c r="AF131" i="1"/>
  <c r="AG131" i="1" s="1"/>
  <c r="AC131" i="1"/>
  <c r="U131" i="1"/>
  <c r="CD130" i="1"/>
  <c r="BA130" i="1"/>
  <c r="AR130" i="1"/>
  <c r="AL130" i="1"/>
  <c r="AM130" i="1" s="1"/>
  <c r="AX130" i="1" s="1"/>
  <c r="AH130" i="1"/>
  <c r="AI130" i="1" s="1"/>
  <c r="AF130" i="1"/>
  <c r="AG130" i="1" s="1"/>
  <c r="AC130" i="1"/>
  <c r="U130" i="1"/>
  <c r="CD129" i="1"/>
  <c r="BA129" i="1"/>
  <c r="AR129" i="1"/>
  <c r="AL129" i="1"/>
  <c r="AN129" i="1" s="1"/>
  <c r="AH129" i="1"/>
  <c r="AI129" i="1" s="1"/>
  <c r="AF129" i="1"/>
  <c r="AG129" i="1" s="1"/>
  <c r="AC129" i="1"/>
  <c r="U129" i="1"/>
  <c r="CD128" i="1"/>
  <c r="BA128" i="1"/>
  <c r="AR128" i="1"/>
  <c r="AL128" i="1"/>
  <c r="AM128" i="1" s="1"/>
  <c r="AH128" i="1"/>
  <c r="AI128" i="1" s="1"/>
  <c r="AF128" i="1"/>
  <c r="AG128" i="1" s="1"/>
  <c r="AC128" i="1"/>
  <c r="U128" i="1"/>
  <c r="CD127" i="1"/>
  <c r="BA127" i="1"/>
  <c r="AR127" i="1"/>
  <c r="AL127" i="1"/>
  <c r="AM127" i="1" s="1"/>
  <c r="BB127" i="1" s="1"/>
  <c r="AH127" i="1"/>
  <c r="AI127" i="1" s="1"/>
  <c r="AF127" i="1"/>
  <c r="AG127" i="1" s="1"/>
  <c r="AC127" i="1"/>
  <c r="U127" i="1"/>
  <c r="CD126" i="1"/>
  <c r="BA126" i="1"/>
  <c r="AR126" i="1"/>
  <c r="AL126" i="1"/>
  <c r="AM126" i="1" s="1"/>
  <c r="AH126" i="1"/>
  <c r="AI126" i="1" s="1"/>
  <c r="AF126" i="1"/>
  <c r="AG126" i="1" s="1"/>
  <c r="AC126" i="1"/>
  <c r="U126" i="1"/>
  <c r="CD125" i="1"/>
  <c r="BA125" i="1"/>
  <c r="AR125" i="1"/>
  <c r="AL125" i="1"/>
  <c r="AN125" i="1" s="1"/>
  <c r="AH125" i="1"/>
  <c r="AI125" i="1" s="1"/>
  <c r="AF125" i="1"/>
  <c r="AG125" i="1" s="1"/>
  <c r="AC125" i="1"/>
  <c r="U125" i="1"/>
  <c r="CD124" i="1"/>
  <c r="BA124" i="1"/>
  <c r="AR124" i="1"/>
  <c r="AL124" i="1"/>
  <c r="AN124" i="1" s="1"/>
  <c r="AH124" i="1"/>
  <c r="AI124" i="1" s="1"/>
  <c r="AF124" i="1"/>
  <c r="AG124" i="1" s="1"/>
  <c r="AC124" i="1"/>
  <c r="U124" i="1"/>
  <c r="CD123" i="1"/>
  <c r="BA123" i="1"/>
  <c r="AR123" i="1"/>
  <c r="AL123" i="1"/>
  <c r="AH123" i="1"/>
  <c r="AI123" i="1" s="1"/>
  <c r="AF123" i="1"/>
  <c r="AG123" i="1" s="1"/>
  <c r="AC123" i="1"/>
  <c r="U123" i="1"/>
  <c r="CD122" i="1"/>
  <c r="BA122" i="1"/>
  <c r="AR122" i="1"/>
  <c r="AL122" i="1"/>
  <c r="AM122" i="1" s="1"/>
  <c r="AX122" i="1" s="1"/>
  <c r="AH122" i="1"/>
  <c r="AI122" i="1" s="1"/>
  <c r="AF122" i="1"/>
  <c r="AG122" i="1" s="1"/>
  <c r="AC122" i="1"/>
  <c r="U122" i="1"/>
  <c r="CD121" i="1"/>
  <c r="BA121" i="1"/>
  <c r="AR121" i="1"/>
  <c r="AL121" i="1"/>
  <c r="AM121" i="1" s="1"/>
  <c r="AH121" i="1"/>
  <c r="AI121" i="1" s="1"/>
  <c r="AF121" i="1"/>
  <c r="AG121" i="1" s="1"/>
  <c r="AC121" i="1"/>
  <c r="U121" i="1"/>
  <c r="CD120" i="1"/>
  <c r="BA120" i="1"/>
  <c r="AR120" i="1"/>
  <c r="AL120" i="1"/>
  <c r="AN120" i="1" s="1"/>
  <c r="AH120" i="1"/>
  <c r="AI120" i="1" s="1"/>
  <c r="AF120" i="1"/>
  <c r="AG120" i="1" s="1"/>
  <c r="AC120" i="1"/>
  <c r="U120" i="1"/>
  <c r="CD119" i="1"/>
  <c r="BA119" i="1"/>
  <c r="AR119" i="1"/>
  <c r="AL119" i="1"/>
  <c r="AM119" i="1" s="1"/>
  <c r="AH119" i="1"/>
  <c r="AI119" i="1" s="1"/>
  <c r="AF119" i="1"/>
  <c r="AG119" i="1" s="1"/>
  <c r="AC119" i="1"/>
  <c r="U119" i="1"/>
  <c r="CD118" i="1"/>
  <c r="BA118" i="1"/>
  <c r="AR118" i="1"/>
  <c r="AL118" i="1"/>
  <c r="AN118" i="1" s="1"/>
  <c r="AH118" i="1"/>
  <c r="AI118" i="1" s="1"/>
  <c r="AF118" i="1"/>
  <c r="AG118" i="1" s="1"/>
  <c r="AC118" i="1"/>
  <c r="U118" i="1"/>
  <c r="CD117" i="1"/>
  <c r="BA117" i="1"/>
  <c r="AR117" i="1"/>
  <c r="AL117" i="1"/>
  <c r="AN117" i="1" s="1"/>
  <c r="AH117" i="1"/>
  <c r="AI117" i="1" s="1"/>
  <c r="AF117" i="1"/>
  <c r="AG117" i="1" s="1"/>
  <c r="AC117" i="1"/>
  <c r="U117" i="1"/>
  <c r="CD116" i="1"/>
  <c r="BA116" i="1"/>
  <c r="AR116" i="1"/>
  <c r="AL116" i="1"/>
  <c r="AN116" i="1" s="1"/>
  <c r="AH116" i="1"/>
  <c r="AI116" i="1" s="1"/>
  <c r="AF116" i="1"/>
  <c r="AG116" i="1" s="1"/>
  <c r="AC116" i="1"/>
  <c r="U116" i="1"/>
  <c r="CD115" i="1"/>
  <c r="BA115" i="1"/>
  <c r="AR115" i="1"/>
  <c r="AL115" i="1"/>
  <c r="AM115" i="1" s="1"/>
  <c r="BB115" i="1" s="1"/>
  <c r="AH115" i="1"/>
  <c r="AI115" i="1" s="1"/>
  <c r="AF115" i="1"/>
  <c r="AG115" i="1" s="1"/>
  <c r="AC115" i="1"/>
  <c r="U115" i="1"/>
  <c r="CD114" i="1"/>
  <c r="BA114" i="1"/>
  <c r="AR114" i="1"/>
  <c r="AL114" i="1"/>
  <c r="AN114" i="1" s="1"/>
  <c r="AH114" i="1"/>
  <c r="AI114" i="1" s="1"/>
  <c r="AF114" i="1"/>
  <c r="AG114" i="1" s="1"/>
  <c r="AC114" i="1"/>
  <c r="U114" i="1"/>
  <c r="CD113" i="1"/>
  <c r="BA113" i="1"/>
  <c r="AR113" i="1"/>
  <c r="AL113" i="1"/>
  <c r="AM113" i="1" s="1"/>
  <c r="AH113" i="1"/>
  <c r="AI113" i="1" s="1"/>
  <c r="AF113" i="1"/>
  <c r="AG113" i="1" s="1"/>
  <c r="AC113" i="1"/>
  <c r="U113" i="1"/>
  <c r="CD112" i="1"/>
  <c r="BA112" i="1"/>
  <c r="AR112" i="1"/>
  <c r="AL112" i="1"/>
  <c r="AM112" i="1" s="1"/>
  <c r="AH112" i="1"/>
  <c r="AI112" i="1" s="1"/>
  <c r="AF112" i="1"/>
  <c r="AG112" i="1" s="1"/>
  <c r="AC112" i="1"/>
  <c r="U112" i="1"/>
  <c r="CD111" i="1"/>
  <c r="BA111" i="1"/>
  <c r="AR111" i="1"/>
  <c r="AL111" i="1"/>
  <c r="AM111" i="1" s="1"/>
  <c r="AH111" i="1"/>
  <c r="AI111" i="1" s="1"/>
  <c r="AF111" i="1"/>
  <c r="AG111" i="1" s="1"/>
  <c r="AC111" i="1"/>
  <c r="U111" i="1"/>
  <c r="CD110" i="1"/>
  <c r="BA110" i="1"/>
  <c r="AR110" i="1"/>
  <c r="AL110" i="1"/>
  <c r="AM110" i="1" s="1"/>
  <c r="AX110" i="1" s="1"/>
  <c r="AH110" i="1"/>
  <c r="AI110" i="1" s="1"/>
  <c r="AF110" i="1"/>
  <c r="AG110" i="1" s="1"/>
  <c r="AC110" i="1"/>
  <c r="U110" i="1"/>
  <c r="CD109" i="1"/>
  <c r="BA109" i="1"/>
  <c r="AR109" i="1"/>
  <c r="AL109" i="1"/>
  <c r="AN109" i="1" s="1"/>
  <c r="AH109" i="1"/>
  <c r="AI109" i="1" s="1"/>
  <c r="AF109" i="1"/>
  <c r="AG109" i="1" s="1"/>
  <c r="AC109" i="1"/>
  <c r="U109" i="1"/>
  <c r="CD108" i="1"/>
  <c r="BA108" i="1"/>
  <c r="AR108" i="1"/>
  <c r="AL108" i="1"/>
  <c r="AM108" i="1" s="1"/>
  <c r="AH108" i="1"/>
  <c r="AI108" i="1" s="1"/>
  <c r="AF108" i="1"/>
  <c r="AG108" i="1" s="1"/>
  <c r="AC108" i="1"/>
  <c r="U108" i="1"/>
  <c r="CD107" i="1"/>
  <c r="BA107" i="1"/>
  <c r="AR107" i="1"/>
  <c r="AL107" i="1"/>
  <c r="AM107" i="1" s="1"/>
  <c r="AH107" i="1"/>
  <c r="AI107" i="1" s="1"/>
  <c r="AF107" i="1"/>
  <c r="AG107" i="1" s="1"/>
  <c r="AC107" i="1"/>
  <c r="U107" i="1"/>
  <c r="CD106" i="1"/>
  <c r="BA106" i="1"/>
  <c r="AR106" i="1"/>
  <c r="AL106" i="1"/>
  <c r="AM106" i="1" s="1"/>
  <c r="AH106" i="1"/>
  <c r="AI106" i="1" s="1"/>
  <c r="AF106" i="1"/>
  <c r="AG106" i="1" s="1"/>
  <c r="AC106" i="1"/>
  <c r="U106" i="1"/>
  <c r="CD105" i="1"/>
  <c r="BA105" i="1"/>
  <c r="AR105" i="1"/>
  <c r="AL105" i="1"/>
  <c r="AM105" i="1" s="1"/>
  <c r="AH105" i="1"/>
  <c r="AI105" i="1" s="1"/>
  <c r="AF105" i="1"/>
  <c r="AG105" i="1" s="1"/>
  <c r="AC105" i="1"/>
  <c r="U105" i="1"/>
  <c r="CD104" i="1"/>
  <c r="BA104" i="1"/>
  <c r="AR104" i="1"/>
  <c r="AL104" i="1"/>
  <c r="AN104" i="1" s="1"/>
  <c r="AH104" i="1"/>
  <c r="AI104" i="1" s="1"/>
  <c r="AF104" i="1"/>
  <c r="AG104" i="1" s="1"/>
  <c r="AC104" i="1"/>
  <c r="U104" i="1"/>
  <c r="CD103" i="1"/>
  <c r="BA103" i="1"/>
  <c r="AR103" i="1"/>
  <c r="AL103" i="1"/>
  <c r="AN103" i="1" s="1"/>
  <c r="AH103" i="1"/>
  <c r="AI103" i="1" s="1"/>
  <c r="AF103" i="1"/>
  <c r="AG103" i="1" s="1"/>
  <c r="AC103" i="1"/>
  <c r="U103" i="1"/>
  <c r="CD102" i="1"/>
  <c r="BA102" i="1"/>
  <c r="AR102" i="1"/>
  <c r="AL102" i="1"/>
  <c r="AM102" i="1" s="1"/>
  <c r="AH102" i="1"/>
  <c r="AI102" i="1" s="1"/>
  <c r="AF102" i="1"/>
  <c r="AG102" i="1" s="1"/>
  <c r="AC102" i="1"/>
  <c r="U102" i="1"/>
  <c r="CD101" i="1"/>
  <c r="BA101" i="1"/>
  <c r="AR101" i="1"/>
  <c r="AL101" i="1"/>
  <c r="AM101" i="1" s="1"/>
  <c r="AH101" i="1"/>
  <c r="AI101" i="1" s="1"/>
  <c r="AF101" i="1"/>
  <c r="AG101" i="1" s="1"/>
  <c r="AC101" i="1"/>
  <c r="U101" i="1"/>
  <c r="CD100" i="1"/>
  <c r="BA100" i="1"/>
  <c r="AR100" i="1"/>
  <c r="AL100" i="1"/>
  <c r="AM100" i="1" s="1"/>
  <c r="AH100" i="1"/>
  <c r="AI100" i="1" s="1"/>
  <c r="AF100" i="1"/>
  <c r="AG100" i="1" s="1"/>
  <c r="AC100" i="1"/>
  <c r="U100" i="1"/>
  <c r="CD99" i="1"/>
  <c r="BA99" i="1"/>
  <c r="AR99" i="1"/>
  <c r="AL99" i="1"/>
  <c r="AM99" i="1" s="1"/>
  <c r="AX99" i="1" s="1"/>
  <c r="AH99" i="1"/>
  <c r="AI99" i="1" s="1"/>
  <c r="AF99" i="1"/>
  <c r="AG99" i="1" s="1"/>
  <c r="AC99" i="1"/>
  <c r="U99" i="1"/>
  <c r="CD98" i="1"/>
  <c r="BA98" i="1"/>
  <c r="AR98" i="1"/>
  <c r="AL98" i="1"/>
  <c r="AM98" i="1" s="1"/>
  <c r="BB98" i="1" s="1"/>
  <c r="AH98" i="1"/>
  <c r="AI98" i="1" s="1"/>
  <c r="AF98" i="1"/>
  <c r="AG98" i="1" s="1"/>
  <c r="AC98" i="1"/>
  <c r="U98" i="1"/>
  <c r="CD97" i="1"/>
  <c r="BA97" i="1"/>
  <c r="AR97" i="1"/>
  <c r="AL97" i="1"/>
  <c r="AM97" i="1" s="1"/>
  <c r="AH97" i="1"/>
  <c r="AI97" i="1" s="1"/>
  <c r="AF97" i="1"/>
  <c r="AG97" i="1" s="1"/>
  <c r="AC97" i="1"/>
  <c r="U97" i="1"/>
  <c r="CD96" i="1"/>
  <c r="BA96" i="1"/>
  <c r="AR96" i="1"/>
  <c r="AL96" i="1"/>
  <c r="AM96" i="1" s="1"/>
  <c r="AH96" i="1"/>
  <c r="AI96" i="1" s="1"/>
  <c r="AF96" i="1"/>
  <c r="AG96" i="1" s="1"/>
  <c r="AC96" i="1"/>
  <c r="U96" i="1"/>
  <c r="CD95" i="1"/>
  <c r="BA95" i="1"/>
  <c r="AR95" i="1"/>
  <c r="AL95" i="1"/>
  <c r="AN95" i="1" s="1"/>
  <c r="AH95" i="1"/>
  <c r="AI95" i="1" s="1"/>
  <c r="AF95" i="1"/>
  <c r="AG95" i="1" s="1"/>
  <c r="AC95" i="1"/>
  <c r="U95" i="1"/>
  <c r="CD94" i="1"/>
  <c r="BA94" i="1"/>
  <c r="AR94" i="1"/>
  <c r="AL94" i="1"/>
  <c r="AN94" i="1" s="1"/>
  <c r="AH94" i="1"/>
  <c r="AI94" i="1" s="1"/>
  <c r="AF94" i="1"/>
  <c r="AG94" i="1" s="1"/>
  <c r="AC94" i="1"/>
  <c r="U94" i="1"/>
  <c r="CD93" i="1"/>
  <c r="BA93" i="1"/>
  <c r="AR93" i="1"/>
  <c r="AL93" i="1"/>
  <c r="AM93" i="1" s="1"/>
  <c r="AH93" i="1"/>
  <c r="AI93" i="1" s="1"/>
  <c r="AF93" i="1"/>
  <c r="AG93" i="1" s="1"/>
  <c r="AC93" i="1"/>
  <c r="U93" i="1"/>
  <c r="CD92" i="1"/>
  <c r="BA92" i="1"/>
  <c r="AR92" i="1"/>
  <c r="AL92" i="1"/>
  <c r="AH92" i="1"/>
  <c r="AI92" i="1" s="1"/>
  <c r="AF92" i="1"/>
  <c r="AG92" i="1" s="1"/>
  <c r="AC92" i="1"/>
  <c r="U92" i="1"/>
  <c r="CD91" i="1"/>
  <c r="BA91" i="1"/>
  <c r="AR91" i="1"/>
  <c r="AL91" i="1"/>
  <c r="AM91" i="1" s="1"/>
  <c r="AH91" i="1"/>
  <c r="AI91" i="1" s="1"/>
  <c r="AF91" i="1"/>
  <c r="AG91" i="1" s="1"/>
  <c r="AC91" i="1"/>
  <c r="U91" i="1"/>
  <c r="CD90" i="1"/>
  <c r="BA90" i="1"/>
  <c r="AR90" i="1"/>
  <c r="AL90" i="1"/>
  <c r="AM90" i="1" s="1"/>
  <c r="AX90" i="1" s="1"/>
  <c r="AH90" i="1"/>
  <c r="AI90" i="1" s="1"/>
  <c r="AF90" i="1"/>
  <c r="AG90" i="1" s="1"/>
  <c r="AC90" i="1"/>
  <c r="U90" i="1"/>
  <c r="CD89" i="1"/>
  <c r="BA89" i="1"/>
  <c r="AR89" i="1"/>
  <c r="AL89" i="1"/>
  <c r="AH89" i="1"/>
  <c r="AI89" i="1" s="1"/>
  <c r="AF89" i="1"/>
  <c r="AG89" i="1" s="1"/>
  <c r="AC89" i="1"/>
  <c r="U89" i="1"/>
  <c r="CD88" i="1"/>
  <c r="BA88" i="1"/>
  <c r="AR88" i="1"/>
  <c r="AL88" i="1"/>
  <c r="AM88" i="1" s="1"/>
  <c r="AX88" i="1" s="1"/>
  <c r="AH88" i="1"/>
  <c r="AI88" i="1" s="1"/>
  <c r="AF88" i="1"/>
  <c r="AG88" i="1" s="1"/>
  <c r="AC88" i="1"/>
  <c r="U88" i="1"/>
  <c r="CD87" i="1"/>
  <c r="BA87" i="1"/>
  <c r="AR87" i="1"/>
  <c r="AL87" i="1"/>
  <c r="AH87" i="1"/>
  <c r="AI87" i="1" s="1"/>
  <c r="AF87" i="1"/>
  <c r="AG87" i="1" s="1"/>
  <c r="AC87" i="1"/>
  <c r="U87" i="1"/>
  <c r="CD86" i="1"/>
  <c r="BA86" i="1"/>
  <c r="AR86" i="1"/>
  <c r="AL86" i="1"/>
  <c r="AM86" i="1" s="1"/>
  <c r="AH86" i="1"/>
  <c r="AI86" i="1" s="1"/>
  <c r="AF86" i="1"/>
  <c r="AG86" i="1" s="1"/>
  <c r="AC86" i="1"/>
  <c r="U86" i="1"/>
  <c r="CD85" i="1"/>
  <c r="BA85" i="1"/>
  <c r="AR85" i="1"/>
  <c r="AL85" i="1"/>
  <c r="AH85" i="1"/>
  <c r="AI85" i="1" s="1"/>
  <c r="AF85" i="1"/>
  <c r="AG85" i="1" s="1"/>
  <c r="AC85" i="1"/>
  <c r="U85" i="1"/>
  <c r="CD84" i="1"/>
  <c r="BA84" i="1"/>
  <c r="AR84" i="1"/>
  <c r="AL84" i="1"/>
  <c r="AN84" i="1" s="1"/>
  <c r="AH84" i="1"/>
  <c r="AI84" i="1" s="1"/>
  <c r="AF84" i="1"/>
  <c r="AG84" i="1" s="1"/>
  <c r="AC84" i="1"/>
  <c r="U84" i="1"/>
  <c r="CD83" i="1"/>
  <c r="BA83" i="1"/>
  <c r="AR83" i="1"/>
  <c r="AL83" i="1"/>
  <c r="AM83" i="1" s="1"/>
  <c r="AH83" i="1"/>
  <c r="AI83" i="1" s="1"/>
  <c r="AF83" i="1"/>
  <c r="AG83" i="1" s="1"/>
  <c r="AC83" i="1"/>
  <c r="U83" i="1"/>
  <c r="CD82" i="1"/>
  <c r="BA82" i="1"/>
  <c r="AR82" i="1"/>
  <c r="AL82" i="1"/>
  <c r="AM82" i="1" s="1"/>
  <c r="BB82" i="1" s="1"/>
  <c r="AH82" i="1"/>
  <c r="AI82" i="1" s="1"/>
  <c r="AF82" i="1"/>
  <c r="AG82" i="1" s="1"/>
  <c r="AC82" i="1"/>
  <c r="U82" i="1"/>
  <c r="CD81" i="1"/>
  <c r="BA81" i="1"/>
  <c r="AR81" i="1"/>
  <c r="AL81" i="1"/>
  <c r="AN81" i="1" s="1"/>
  <c r="AH81" i="1"/>
  <c r="AI81" i="1" s="1"/>
  <c r="AF81" i="1"/>
  <c r="AG81" i="1" s="1"/>
  <c r="AC81" i="1"/>
  <c r="U81" i="1"/>
  <c r="CD80" i="1"/>
  <c r="BA80" i="1"/>
  <c r="AR80" i="1"/>
  <c r="AL80" i="1"/>
  <c r="AM80" i="1" s="1"/>
  <c r="BB80" i="1" s="1"/>
  <c r="AH80" i="1"/>
  <c r="AI80" i="1" s="1"/>
  <c r="AF80" i="1"/>
  <c r="AG80" i="1" s="1"/>
  <c r="AC80" i="1"/>
  <c r="U80" i="1"/>
  <c r="CD79" i="1"/>
  <c r="BA79" i="1"/>
  <c r="AR79" i="1"/>
  <c r="AL79" i="1"/>
  <c r="AN79" i="1" s="1"/>
  <c r="AH79" i="1"/>
  <c r="AI79" i="1" s="1"/>
  <c r="AF79" i="1"/>
  <c r="AG79" i="1" s="1"/>
  <c r="AC79" i="1"/>
  <c r="U79" i="1"/>
  <c r="CD78" i="1"/>
  <c r="BA78" i="1"/>
  <c r="AR78" i="1"/>
  <c r="AL78" i="1"/>
  <c r="AN78" i="1" s="1"/>
  <c r="AH78" i="1"/>
  <c r="AI78" i="1" s="1"/>
  <c r="AF78" i="1"/>
  <c r="AG78" i="1" s="1"/>
  <c r="AC78" i="1"/>
  <c r="U78" i="1"/>
  <c r="CD77" i="1"/>
  <c r="BA77" i="1"/>
  <c r="AR77" i="1"/>
  <c r="AL77" i="1"/>
  <c r="AN77" i="1" s="1"/>
  <c r="AH77" i="1"/>
  <c r="AI77" i="1" s="1"/>
  <c r="AF77" i="1"/>
  <c r="AG77" i="1" s="1"/>
  <c r="AC77" i="1"/>
  <c r="U77" i="1"/>
  <c r="CD76" i="1"/>
  <c r="BA76" i="1"/>
  <c r="AR76" i="1"/>
  <c r="AL76" i="1"/>
  <c r="AN76" i="1" s="1"/>
  <c r="AH76" i="1"/>
  <c r="AI76" i="1" s="1"/>
  <c r="AF76" i="1"/>
  <c r="AG76" i="1" s="1"/>
  <c r="AC76" i="1"/>
  <c r="U76" i="1"/>
  <c r="CD75" i="1"/>
  <c r="BA75" i="1"/>
  <c r="AR75" i="1"/>
  <c r="AL75" i="1"/>
  <c r="AM75" i="1" s="1"/>
  <c r="AX75" i="1" s="1"/>
  <c r="AH75" i="1"/>
  <c r="AI75" i="1" s="1"/>
  <c r="AF75" i="1"/>
  <c r="AG75" i="1" s="1"/>
  <c r="AC75" i="1"/>
  <c r="U75" i="1"/>
  <c r="CD74" i="1"/>
  <c r="BA74" i="1"/>
  <c r="AR74" i="1"/>
  <c r="AL74" i="1"/>
  <c r="AN74" i="1" s="1"/>
  <c r="AH74" i="1"/>
  <c r="AI74" i="1" s="1"/>
  <c r="AF74" i="1"/>
  <c r="AG74" i="1" s="1"/>
  <c r="AC74" i="1"/>
  <c r="U74" i="1"/>
  <c r="CD73" i="1"/>
  <c r="BA73" i="1"/>
  <c r="AR73" i="1"/>
  <c r="AL73" i="1"/>
  <c r="AN73" i="1" s="1"/>
  <c r="AH73" i="1"/>
  <c r="AI73" i="1" s="1"/>
  <c r="AF73" i="1"/>
  <c r="AG73" i="1" s="1"/>
  <c r="AC73" i="1"/>
  <c r="U73" i="1"/>
  <c r="CD72" i="1"/>
  <c r="BA72" i="1"/>
  <c r="AR72" i="1"/>
  <c r="AL72" i="1"/>
  <c r="AN72" i="1" s="1"/>
  <c r="AH72" i="1"/>
  <c r="AI72" i="1" s="1"/>
  <c r="AF72" i="1"/>
  <c r="AG72" i="1" s="1"/>
  <c r="AC72" i="1"/>
  <c r="U72" i="1"/>
  <c r="CD71" i="1"/>
  <c r="BA71" i="1"/>
  <c r="AR71" i="1"/>
  <c r="AL71" i="1"/>
  <c r="AH71" i="1"/>
  <c r="AI71" i="1" s="1"/>
  <c r="AF71" i="1"/>
  <c r="AG71" i="1" s="1"/>
  <c r="AC71" i="1"/>
  <c r="U71" i="1"/>
  <c r="CD70" i="1"/>
  <c r="BA70" i="1"/>
  <c r="AR70" i="1"/>
  <c r="AL70" i="1"/>
  <c r="AM70" i="1" s="1"/>
  <c r="AH70" i="1"/>
  <c r="AI70" i="1" s="1"/>
  <c r="AF70" i="1"/>
  <c r="AG70" i="1" s="1"/>
  <c r="AC70" i="1"/>
  <c r="U70" i="1"/>
  <c r="CD69" i="1"/>
  <c r="BA69" i="1"/>
  <c r="AR69" i="1"/>
  <c r="AL69" i="1"/>
  <c r="AN69" i="1" s="1"/>
  <c r="AH69" i="1"/>
  <c r="AI69" i="1" s="1"/>
  <c r="AF69" i="1"/>
  <c r="AG69" i="1" s="1"/>
  <c r="AC69" i="1"/>
  <c r="U69" i="1"/>
  <c r="CD68" i="1"/>
  <c r="BA68" i="1"/>
  <c r="AR68" i="1"/>
  <c r="AL68" i="1"/>
  <c r="AN68" i="1" s="1"/>
  <c r="AH68" i="1"/>
  <c r="AI68" i="1" s="1"/>
  <c r="AF68" i="1"/>
  <c r="AG68" i="1" s="1"/>
  <c r="AC68" i="1"/>
  <c r="U68" i="1"/>
  <c r="CD67" i="1"/>
  <c r="BA67" i="1"/>
  <c r="AR67" i="1"/>
  <c r="AL67" i="1"/>
  <c r="AM67" i="1" s="1"/>
  <c r="AH67" i="1"/>
  <c r="AI67" i="1" s="1"/>
  <c r="AF67" i="1"/>
  <c r="AG67" i="1" s="1"/>
  <c r="AC67" i="1"/>
  <c r="U67" i="1"/>
  <c r="CD66" i="1"/>
  <c r="BA66" i="1"/>
  <c r="AR66" i="1"/>
  <c r="AL66" i="1"/>
  <c r="AN66" i="1" s="1"/>
  <c r="AH66" i="1"/>
  <c r="AI66" i="1" s="1"/>
  <c r="AF66" i="1"/>
  <c r="AG66" i="1" s="1"/>
  <c r="AC66" i="1"/>
  <c r="U66" i="1"/>
  <c r="CD65" i="1"/>
  <c r="BA65" i="1"/>
  <c r="AR65" i="1"/>
  <c r="AL65" i="1"/>
  <c r="AN65" i="1" s="1"/>
  <c r="AH65" i="1"/>
  <c r="AI65" i="1" s="1"/>
  <c r="AF65" i="1"/>
  <c r="AG65" i="1" s="1"/>
  <c r="AC65" i="1"/>
  <c r="U65" i="1"/>
  <c r="CD64" i="1"/>
  <c r="BA64" i="1"/>
  <c r="AR64" i="1"/>
  <c r="AL64" i="1"/>
  <c r="AN64" i="1" s="1"/>
  <c r="AH64" i="1"/>
  <c r="AI64" i="1" s="1"/>
  <c r="AF64" i="1"/>
  <c r="AG64" i="1" s="1"/>
  <c r="AC64" i="1"/>
  <c r="U64" i="1"/>
  <c r="CD63" i="1"/>
  <c r="BA63" i="1"/>
  <c r="AR63" i="1"/>
  <c r="AL63" i="1"/>
  <c r="AH63" i="1"/>
  <c r="AI63" i="1" s="1"/>
  <c r="AF63" i="1"/>
  <c r="AG63" i="1" s="1"/>
  <c r="AC63" i="1"/>
  <c r="U63" i="1"/>
  <c r="CD62" i="1"/>
  <c r="BA62" i="1"/>
  <c r="AR62" i="1"/>
  <c r="AL62" i="1"/>
  <c r="AN62" i="1" s="1"/>
  <c r="AH62" i="1"/>
  <c r="AI62" i="1" s="1"/>
  <c r="AF62" i="1"/>
  <c r="AG62" i="1" s="1"/>
  <c r="AC62" i="1"/>
  <c r="U62" i="1"/>
  <c r="CD61" i="1"/>
  <c r="BA61" i="1"/>
  <c r="AR61" i="1"/>
  <c r="AL61" i="1"/>
  <c r="AM61" i="1" s="1"/>
  <c r="AH61" i="1"/>
  <c r="AI61" i="1" s="1"/>
  <c r="AF61" i="1"/>
  <c r="AG61" i="1" s="1"/>
  <c r="AC61" i="1"/>
  <c r="U61" i="1"/>
  <c r="CD60" i="1"/>
  <c r="BA60" i="1"/>
  <c r="AR60" i="1"/>
  <c r="AL60" i="1"/>
  <c r="AM60" i="1" s="1"/>
  <c r="AH60" i="1"/>
  <c r="AI60" i="1" s="1"/>
  <c r="AF60" i="1"/>
  <c r="AG60" i="1" s="1"/>
  <c r="AC60" i="1"/>
  <c r="U60" i="1"/>
  <c r="CD59" i="1"/>
  <c r="BA59" i="1"/>
  <c r="AR59" i="1"/>
  <c r="AL59" i="1"/>
  <c r="AN59" i="1" s="1"/>
  <c r="AH59" i="1"/>
  <c r="AI59" i="1" s="1"/>
  <c r="AF59" i="1"/>
  <c r="AG59" i="1" s="1"/>
  <c r="AC59" i="1"/>
  <c r="U59" i="1"/>
  <c r="CD58" i="1"/>
  <c r="BA58" i="1"/>
  <c r="AR58" i="1"/>
  <c r="AL58" i="1"/>
  <c r="AM58" i="1" s="1"/>
  <c r="BB58" i="1" s="1"/>
  <c r="AH58" i="1"/>
  <c r="AI58" i="1" s="1"/>
  <c r="AF58" i="1"/>
  <c r="AG58" i="1" s="1"/>
  <c r="AC58" i="1"/>
  <c r="U58" i="1"/>
  <c r="CD57" i="1"/>
  <c r="BA57" i="1"/>
  <c r="AR57" i="1"/>
  <c r="AL57" i="1"/>
  <c r="AN57" i="1" s="1"/>
  <c r="AH57" i="1"/>
  <c r="AI57" i="1" s="1"/>
  <c r="AF57" i="1"/>
  <c r="AG57" i="1" s="1"/>
  <c r="AC57" i="1"/>
  <c r="U57" i="1"/>
  <c r="CD56" i="1"/>
  <c r="BA56" i="1"/>
  <c r="AR56" i="1"/>
  <c r="AL56" i="1"/>
  <c r="AN56" i="1" s="1"/>
  <c r="AH56" i="1"/>
  <c r="AI56" i="1" s="1"/>
  <c r="AF56" i="1"/>
  <c r="AG56" i="1" s="1"/>
  <c r="AC56" i="1"/>
  <c r="U56" i="1"/>
  <c r="CD55" i="1"/>
  <c r="BA55" i="1"/>
  <c r="AR55" i="1"/>
  <c r="AL55" i="1"/>
  <c r="AM55" i="1" s="1"/>
  <c r="AX55" i="1" s="1"/>
  <c r="AH55" i="1"/>
  <c r="AI55" i="1" s="1"/>
  <c r="AF55" i="1"/>
  <c r="AG55" i="1" s="1"/>
  <c r="AC55" i="1"/>
  <c r="U55" i="1"/>
  <c r="CD54" i="1"/>
  <c r="BA54" i="1"/>
  <c r="AR54" i="1"/>
  <c r="AL54" i="1"/>
  <c r="AH54" i="1"/>
  <c r="AI54" i="1" s="1"/>
  <c r="AF54" i="1"/>
  <c r="AG54" i="1" s="1"/>
  <c r="AC54" i="1"/>
  <c r="U54" i="1"/>
  <c r="CD53" i="1"/>
  <c r="BA53" i="1"/>
  <c r="AR53" i="1"/>
  <c r="AL53" i="1"/>
  <c r="AM53" i="1" s="1"/>
  <c r="AX53" i="1" s="1"/>
  <c r="AH53" i="1"/>
  <c r="AI53" i="1" s="1"/>
  <c r="AF53" i="1"/>
  <c r="AG53" i="1" s="1"/>
  <c r="AC53" i="1"/>
  <c r="U53" i="1"/>
  <c r="CD52" i="1"/>
  <c r="BA52" i="1"/>
  <c r="AR52" i="1"/>
  <c r="AL52" i="1"/>
  <c r="AN52" i="1" s="1"/>
  <c r="AH52" i="1"/>
  <c r="AI52" i="1" s="1"/>
  <c r="AF52" i="1"/>
  <c r="AG52" i="1" s="1"/>
  <c r="AC52" i="1"/>
  <c r="U52" i="1"/>
  <c r="CD51" i="1"/>
  <c r="BA51" i="1"/>
  <c r="AR51" i="1"/>
  <c r="AL51" i="1"/>
  <c r="AN51" i="1" s="1"/>
  <c r="AH51" i="1"/>
  <c r="AI51" i="1" s="1"/>
  <c r="AF51" i="1"/>
  <c r="AG51" i="1" s="1"/>
  <c r="AC51" i="1"/>
  <c r="U51" i="1"/>
  <c r="CD50" i="1"/>
  <c r="BA50" i="1"/>
  <c r="AR50" i="1"/>
  <c r="AL50" i="1"/>
  <c r="AN50" i="1" s="1"/>
  <c r="AH50" i="1"/>
  <c r="AI50" i="1" s="1"/>
  <c r="AF50" i="1"/>
  <c r="AG50" i="1" s="1"/>
  <c r="AC50" i="1"/>
  <c r="U50" i="1"/>
  <c r="CD49" i="1"/>
  <c r="BA49" i="1"/>
  <c r="AR49" i="1"/>
  <c r="AL49" i="1"/>
  <c r="AH49" i="1"/>
  <c r="AI49" i="1" s="1"/>
  <c r="AF49" i="1"/>
  <c r="AG49" i="1" s="1"/>
  <c r="AC49" i="1"/>
  <c r="U49" i="1"/>
  <c r="CD48" i="1"/>
  <c r="BA48" i="1"/>
  <c r="AR48" i="1"/>
  <c r="AL48" i="1"/>
  <c r="AN48" i="1" s="1"/>
  <c r="AH48" i="1"/>
  <c r="AI48" i="1" s="1"/>
  <c r="AF48" i="1"/>
  <c r="AG48" i="1" s="1"/>
  <c r="AC48" i="1"/>
  <c r="U48" i="1"/>
  <c r="CD47" i="1"/>
  <c r="BA47" i="1"/>
  <c r="AR47" i="1"/>
  <c r="AL47" i="1"/>
  <c r="AN47" i="1" s="1"/>
  <c r="AH47" i="1"/>
  <c r="AI47" i="1" s="1"/>
  <c r="AF47" i="1"/>
  <c r="AG47" i="1" s="1"/>
  <c r="AC47" i="1"/>
  <c r="CD46" i="1"/>
  <c r="BA46" i="1"/>
  <c r="AR46" i="1"/>
  <c r="AL46" i="1"/>
  <c r="AN46" i="1" s="1"/>
  <c r="AH46" i="1"/>
  <c r="AI46" i="1" s="1"/>
  <c r="AF46" i="1"/>
  <c r="AG46" i="1" s="1"/>
  <c r="AC46" i="1"/>
  <c r="CD45" i="1"/>
  <c r="BA45" i="1"/>
  <c r="AR45" i="1"/>
  <c r="AL45" i="1"/>
  <c r="AM45" i="1" s="1"/>
  <c r="AH45" i="1"/>
  <c r="AI45" i="1" s="1"/>
  <c r="AF45" i="1"/>
  <c r="AG45" i="1" s="1"/>
  <c r="AC45" i="1"/>
  <c r="CD44" i="1"/>
  <c r="BA44" i="1"/>
  <c r="AR44" i="1"/>
  <c r="AL44" i="1"/>
  <c r="AN44" i="1" s="1"/>
  <c r="AH44" i="1"/>
  <c r="AI44" i="1" s="1"/>
  <c r="AF44" i="1"/>
  <c r="AG44" i="1" s="1"/>
  <c r="AC44" i="1"/>
  <c r="U44" i="1"/>
  <c r="CD43" i="1"/>
  <c r="BA43" i="1"/>
  <c r="AR43" i="1"/>
  <c r="AL43" i="1"/>
  <c r="AN43" i="1" s="1"/>
  <c r="AH43" i="1"/>
  <c r="AI43" i="1" s="1"/>
  <c r="AF43" i="1"/>
  <c r="AG43" i="1" s="1"/>
  <c r="AC43" i="1"/>
  <c r="U43" i="1"/>
  <c r="CD42" i="1"/>
  <c r="BA42" i="1"/>
  <c r="AR42" i="1"/>
  <c r="AL42" i="1"/>
  <c r="AM42" i="1" s="1"/>
  <c r="BB42" i="1" s="1"/>
  <c r="AH42" i="1"/>
  <c r="AI42" i="1" s="1"/>
  <c r="AF42" i="1"/>
  <c r="AG42" i="1" s="1"/>
  <c r="AC42" i="1"/>
  <c r="CD41" i="1"/>
  <c r="BA41" i="1"/>
  <c r="AR41" i="1"/>
  <c r="AL41" i="1"/>
  <c r="AM41" i="1" s="1"/>
  <c r="BB41" i="1" s="1"/>
  <c r="AH41" i="1"/>
  <c r="AI41" i="1" s="1"/>
  <c r="AF41" i="1"/>
  <c r="AG41" i="1" s="1"/>
  <c r="AC41" i="1"/>
  <c r="U41" i="1"/>
  <c r="CD40" i="1"/>
  <c r="BA40" i="1"/>
  <c r="AR40" i="1"/>
  <c r="AL40" i="1"/>
  <c r="AN40" i="1" s="1"/>
  <c r="AH40" i="1"/>
  <c r="AI40" i="1" s="1"/>
  <c r="AF40" i="1"/>
  <c r="AG40" i="1" s="1"/>
  <c r="AC40" i="1"/>
  <c r="U40" i="1"/>
  <c r="CD39" i="1"/>
  <c r="BA39" i="1"/>
  <c r="AR39" i="1"/>
  <c r="AL39" i="1"/>
  <c r="AM39" i="1" s="1"/>
  <c r="AX39" i="1" s="1"/>
  <c r="AH39" i="1"/>
  <c r="AI39" i="1" s="1"/>
  <c r="AF39" i="1"/>
  <c r="AG39" i="1" s="1"/>
  <c r="AC39" i="1"/>
  <c r="U39" i="1"/>
  <c r="CD38" i="1"/>
  <c r="BA38" i="1"/>
  <c r="AR38" i="1"/>
  <c r="AL38" i="1"/>
  <c r="AH38" i="1"/>
  <c r="AI38" i="1" s="1"/>
  <c r="AF38" i="1"/>
  <c r="AG38" i="1" s="1"/>
  <c r="AC38" i="1"/>
  <c r="U38" i="1"/>
  <c r="CD37" i="1"/>
  <c r="BA37" i="1"/>
  <c r="AR37" i="1"/>
  <c r="AL37" i="1"/>
  <c r="AM37" i="1" s="1"/>
  <c r="AX37" i="1" s="1"/>
  <c r="AH37" i="1"/>
  <c r="AI37" i="1" s="1"/>
  <c r="AF37" i="1"/>
  <c r="AG37" i="1" s="1"/>
  <c r="AC37" i="1"/>
  <c r="CD36" i="1"/>
  <c r="BA36" i="1"/>
  <c r="AR36" i="1"/>
  <c r="AL36" i="1"/>
  <c r="AN36" i="1" s="1"/>
  <c r="AH36" i="1"/>
  <c r="AI36" i="1" s="1"/>
  <c r="AF36" i="1"/>
  <c r="AG36" i="1" s="1"/>
  <c r="AC36" i="1"/>
  <c r="U36" i="1"/>
  <c r="CD35" i="1"/>
  <c r="BA35" i="1"/>
  <c r="AR35" i="1"/>
  <c r="AL35" i="1"/>
  <c r="AN35" i="1" s="1"/>
  <c r="AH35" i="1"/>
  <c r="AI35" i="1" s="1"/>
  <c r="AF35" i="1"/>
  <c r="AG35" i="1" s="1"/>
  <c r="AC35" i="1"/>
  <c r="U35" i="1"/>
  <c r="CD34" i="1"/>
  <c r="BA34" i="1"/>
  <c r="AR34" i="1"/>
  <c r="AL34" i="1"/>
  <c r="AM34" i="1" s="1"/>
  <c r="BB34" i="1" s="1"/>
  <c r="AH34" i="1"/>
  <c r="AI34" i="1" s="1"/>
  <c r="AF34" i="1"/>
  <c r="AG34" i="1" s="1"/>
  <c r="AC34" i="1"/>
  <c r="U34" i="1"/>
  <c r="CD33" i="1"/>
  <c r="BA33" i="1"/>
  <c r="AR33" i="1"/>
  <c r="AL33" i="1"/>
  <c r="AH33" i="1"/>
  <c r="AI33" i="1" s="1"/>
  <c r="AF33" i="1"/>
  <c r="AG33" i="1" s="1"/>
  <c r="AC33" i="1"/>
  <c r="CD30" i="1"/>
  <c r="BA30" i="1"/>
  <c r="AR30" i="1"/>
  <c r="AL30" i="1"/>
  <c r="AM30" i="1" s="1"/>
  <c r="AH30" i="1"/>
  <c r="AI30" i="1" s="1"/>
  <c r="AF30" i="1"/>
  <c r="AG30" i="1" s="1"/>
  <c r="AC30" i="1"/>
  <c r="U30" i="1"/>
  <c r="CD29" i="1"/>
  <c r="BA29" i="1"/>
  <c r="AR29" i="1"/>
  <c r="AL29" i="1"/>
  <c r="AM29" i="1" s="1"/>
  <c r="AX29" i="1" s="1"/>
  <c r="AH29" i="1"/>
  <c r="AI29" i="1" s="1"/>
  <c r="AF29" i="1"/>
  <c r="AG29" i="1" s="1"/>
  <c r="AC29" i="1"/>
  <c r="U29" i="1"/>
  <c r="CD26" i="1"/>
  <c r="BA26" i="1"/>
  <c r="AR26" i="1"/>
  <c r="AL26" i="1"/>
  <c r="AN26" i="1" s="1"/>
  <c r="AH26" i="1"/>
  <c r="AI26" i="1" s="1"/>
  <c r="AF26" i="1"/>
  <c r="AG26" i="1" s="1"/>
  <c r="AC26" i="1"/>
  <c r="CD25" i="1"/>
  <c r="BA25" i="1"/>
  <c r="AR25" i="1"/>
  <c r="AL25" i="1"/>
  <c r="AM25" i="1" s="1"/>
  <c r="AX25" i="1" s="1"/>
  <c r="AH25" i="1"/>
  <c r="AI25" i="1" s="1"/>
  <c r="AF25" i="1"/>
  <c r="AG25" i="1" s="1"/>
  <c r="AC25" i="1"/>
  <c r="U25" i="1"/>
  <c r="CD24" i="1"/>
  <c r="BA24" i="1"/>
  <c r="AR24" i="1"/>
  <c r="AL24" i="1"/>
  <c r="AN24" i="1" s="1"/>
  <c r="AH24" i="1"/>
  <c r="AI24" i="1" s="1"/>
  <c r="AF24" i="1"/>
  <c r="AG24" i="1" s="1"/>
  <c r="AC24" i="1"/>
  <c r="U24" i="1"/>
  <c r="CD23" i="1"/>
  <c r="BA23" i="1"/>
  <c r="AR23" i="1"/>
  <c r="AL23" i="1"/>
  <c r="AN23" i="1" s="1"/>
  <c r="AH23" i="1"/>
  <c r="AI23" i="1" s="1"/>
  <c r="AF23" i="1"/>
  <c r="AG23" i="1" s="1"/>
  <c r="AC23" i="1"/>
  <c r="U23" i="1"/>
  <c r="CD22" i="1"/>
  <c r="BA22" i="1"/>
  <c r="AR22" i="1"/>
  <c r="AL22" i="1"/>
  <c r="AN22" i="1" s="1"/>
  <c r="AH22" i="1"/>
  <c r="AI22" i="1" s="1"/>
  <c r="AF22" i="1"/>
  <c r="AG22" i="1" s="1"/>
  <c r="AC22" i="1"/>
  <c r="U22" i="1"/>
  <c r="CD21" i="1"/>
  <c r="BA21" i="1"/>
  <c r="AR21" i="1"/>
  <c r="AL21" i="1"/>
  <c r="AM21" i="1" s="1"/>
  <c r="AH21" i="1"/>
  <c r="AI21" i="1" s="1"/>
  <c r="AF21" i="1"/>
  <c r="AG21" i="1" s="1"/>
  <c r="AC21" i="1"/>
  <c r="U21" i="1"/>
  <c r="CD20" i="1"/>
  <c r="BA20" i="1"/>
  <c r="AR20" i="1"/>
  <c r="AL20" i="1"/>
  <c r="AN20" i="1" s="1"/>
  <c r="AH20" i="1"/>
  <c r="AI20" i="1" s="1"/>
  <c r="AF20" i="1"/>
  <c r="AG20" i="1" s="1"/>
  <c r="AC20" i="1"/>
  <c r="U20" i="1"/>
  <c r="CD19" i="1"/>
  <c r="BA19" i="1"/>
  <c r="AR19" i="1"/>
  <c r="AL19" i="1"/>
  <c r="AN19" i="1" s="1"/>
  <c r="AH19" i="1"/>
  <c r="AI19" i="1" s="1"/>
  <c r="AF19" i="1"/>
  <c r="AG19" i="1" s="1"/>
  <c r="AC19" i="1"/>
  <c r="U19" i="1"/>
  <c r="CD18" i="1"/>
  <c r="BA18" i="1"/>
  <c r="AR18" i="1"/>
  <c r="AL18" i="1"/>
  <c r="AN18" i="1" s="1"/>
  <c r="AH18" i="1"/>
  <c r="AI18" i="1" s="1"/>
  <c r="AF18" i="1"/>
  <c r="AG18" i="1" s="1"/>
  <c r="AC18" i="1"/>
  <c r="U18" i="1"/>
  <c r="CD17" i="1"/>
  <c r="BA17" i="1"/>
  <c r="AR17" i="1"/>
  <c r="AL17" i="1"/>
  <c r="AN17" i="1" s="1"/>
  <c r="AH17" i="1"/>
  <c r="AI17" i="1" s="1"/>
  <c r="AF17" i="1"/>
  <c r="AG17" i="1" s="1"/>
  <c r="AC17" i="1"/>
  <c r="U17" i="1"/>
  <c r="CD16" i="1"/>
  <c r="BA16" i="1"/>
  <c r="AR16" i="1"/>
  <c r="AL16" i="1"/>
  <c r="AM16" i="1" s="1"/>
  <c r="AH16" i="1"/>
  <c r="AI16" i="1" s="1"/>
  <c r="AF16" i="1"/>
  <c r="AG16" i="1" s="1"/>
  <c r="AC16" i="1"/>
  <c r="U16" i="1"/>
  <c r="CD15" i="1"/>
  <c r="BA15" i="1"/>
  <c r="AR15" i="1"/>
  <c r="AL15" i="1"/>
  <c r="AN15" i="1" s="1"/>
  <c r="AH15" i="1"/>
  <c r="AI15" i="1" s="1"/>
  <c r="AF15" i="1"/>
  <c r="AG15" i="1" s="1"/>
  <c r="AC15" i="1"/>
  <c r="U15" i="1"/>
  <c r="CD14" i="1"/>
  <c r="BA14" i="1"/>
  <c r="AR14" i="1"/>
  <c r="AL14" i="1"/>
  <c r="AN14" i="1" s="1"/>
  <c r="AH14" i="1"/>
  <c r="AI14" i="1" s="1"/>
  <c r="AF14" i="1"/>
  <c r="AG14" i="1" s="1"/>
  <c r="AC14" i="1"/>
  <c r="U14" i="1"/>
  <c r="CD13" i="1"/>
  <c r="BA13" i="1"/>
  <c r="AR13" i="1"/>
  <c r="AL13" i="1"/>
  <c r="AN13" i="1" s="1"/>
  <c r="AH13" i="1"/>
  <c r="AI13" i="1" s="1"/>
  <c r="AF13" i="1"/>
  <c r="AG13" i="1" s="1"/>
  <c r="AC13" i="1"/>
  <c r="U13" i="1"/>
  <c r="CD12" i="1"/>
  <c r="BA12" i="1"/>
  <c r="AR12" i="1"/>
  <c r="AL12" i="1"/>
  <c r="AN12" i="1" s="1"/>
  <c r="AH12" i="1"/>
  <c r="AI12" i="1" s="1"/>
  <c r="AF12" i="1"/>
  <c r="AG12" i="1" s="1"/>
  <c r="AC12" i="1"/>
  <c r="U12" i="1"/>
  <c r="CD11" i="1"/>
  <c r="BA11" i="1"/>
  <c r="AR11" i="1"/>
  <c r="AL11" i="1"/>
  <c r="AN11" i="1" s="1"/>
  <c r="AH11" i="1"/>
  <c r="AI11" i="1" s="1"/>
  <c r="AF11" i="1"/>
  <c r="AG11" i="1" s="1"/>
  <c r="AC11" i="1"/>
  <c r="U11" i="1"/>
  <c r="CD10" i="1"/>
  <c r="BA10" i="1"/>
  <c r="AR10" i="1"/>
  <c r="AL10" i="1"/>
  <c r="AH10" i="1"/>
  <c r="AI10" i="1" s="1"/>
  <c r="AF10" i="1"/>
  <c r="AG10" i="1" s="1"/>
  <c r="AC10" i="1"/>
  <c r="U10" i="1"/>
  <c r="CD9" i="1"/>
  <c r="BA9" i="1"/>
  <c r="AR9" i="1"/>
  <c r="AL9" i="1"/>
  <c r="AN9" i="1" s="1"/>
  <c r="AH9" i="1"/>
  <c r="AI9" i="1" s="1"/>
  <c r="AF9" i="1"/>
  <c r="AG9" i="1" s="1"/>
  <c r="AC9" i="1"/>
  <c r="U9" i="1"/>
  <c r="CD8" i="1"/>
  <c r="BA8" i="1"/>
  <c r="AR8" i="1"/>
  <c r="AL8" i="1"/>
  <c r="AM8" i="1" s="1"/>
  <c r="AH8" i="1"/>
  <c r="AI8" i="1" s="1"/>
  <c r="AF8" i="1"/>
  <c r="AG8" i="1" s="1"/>
  <c r="AC8" i="1"/>
  <c r="U8" i="1"/>
  <c r="CD7" i="1"/>
  <c r="BA7" i="1"/>
  <c r="AR7" i="1"/>
  <c r="AL7" i="1"/>
  <c r="AN7" i="1" s="1"/>
  <c r="AH7" i="1"/>
  <c r="AI7" i="1" s="1"/>
  <c r="AF7" i="1"/>
  <c r="AG7" i="1" s="1"/>
  <c r="AC7" i="1"/>
  <c r="U7" i="1"/>
  <c r="BA6" i="1"/>
  <c r="AR6" i="1"/>
  <c r="AL6" i="1"/>
  <c r="AN6" i="1" s="1"/>
  <c r="AH6" i="1"/>
  <c r="AI6" i="1" s="1"/>
  <c r="AF6" i="1"/>
  <c r="AG6" i="1" s="1"/>
  <c r="AC6" i="1"/>
  <c r="U6" i="1"/>
  <c r="BA5" i="1"/>
  <c r="AR5" i="1"/>
  <c r="AL5" i="1"/>
  <c r="AN5" i="1" s="1"/>
  <c r="AH5" i="1"/>
  <c r="AI5" i="1" s="1"/>
  <c r="AF5" i="1"/>
  <c r="AG5" i="1" s="1"/>
  <c r="AC5" i="1"/>
  <c r="U5" i="1"/>
  <c r="CD4" i="1"/>
  <c r="BA4" i="1"/>
  <c r="AR4" i="1"/>
  <c r="AL4" i="1"/>
  <c r="AN4" i="1" s="1"/>
  <c r="AH4" i="1"/>
  <c r="AI4" i="1" s="1"/>
  <c r="AF4" i="1"/>
  <c r="AG4" i="1" s="1"/>
  <c r="AC4" i="1"/>
  <c r="BA2" i="1"/>
  <c r="AR2" i="1"/>
  <c r="AL2" i="1"/>
  <c r="AN2" i="1" s="1"/>
  <c r="AH2" i="1"/>
  <c r="AI2" i="1" s="1"/>
  <c r="AF2" i="1"/>
  <c r="AG2" i="1" s="1"/>
  <c r="AC2" i="1"/>
  <c r="U2" i="1"/>
  <c r="F2" i="1"/>
  <c r="AO280" i="1" l="1"/>
  <c r="AM291" i="1"/>
  <c r="AX291" i="1" s="1"/>
  <c r="BE291" i="1" s="1"/>
  <c r="AO297" i="1"/>
  <c r="AO131" i="1"/>
  <c r="AO135" i="1"/>
  <c r="AO283" i="1"/>
  <c r="AO291" i="1"/>
  <c r="AJ269" i="1"/>
  <c r="AJ280" i="1"/>
  <c r="AJ288" i="1"/>
  <c r="AO292" i="1"/>
  <c r="AJ279" i="1"/>
  <c r="AO220" i="1"/>
  <c r="AO252" i="1"/>
  <c r="AJ169" i="1"/>
  <c r="AJ221" i="1"/>
  <c r="AJ249" i="1"/>
  <c r="AJ12" i="1"/>
  <c r="AO137" i="1"/>
  <c r="AN137" i="1"/>
  <c r="AO172" i="1"/>
  <c r="AN172" i="1"/>
  <c r="AO174" i="1"/>
  <c r="AO186" i="1"/>
  <c r="AO189" i="1"/>
  <c r="AO197" i="1"/>
  <c r="AO209" i="1"/>
  <c r="AO213" i="1"/>
  <c r="AO221" i="1"/>
  <c r="AO229" i="1"/>
  <c r="AO299" i="1"/>
  <c r="AJ6" i="1"/>
  <c r="AO70" i="1"/>
  <c r="AO106" i="1"/>
  <c r="AO110" i="1"/>
  <c r="AJ55" i="1"/>
  <c r="AO277" i="1"/>
  <c r="AO285" i="1"/>
  <c r="AJ134" i="1"/>
  <c r="AJ141" i="1"/>
  <c r="AO6" i="1"/>
  <c r="AO19" i="1"/>
  <c r="AO23" i="1"/>
  <c r="AO111" i="1"/>
  <c r="AO263" i="1"/>
  <c r="AO267" i="1"/>
  <c r="AJ136" i="1"/>
  <c r="AJ147" i="1"/>
  <c r="AJ18" i="1"/>
  <c r="AJ36" i="1"/>
  <c r="AO113" i="1"/>
  <c r="AO132" i="1"/>
  <c r="AO136" i="1"/>
  <c r="AX164" i="1"/>
  <c r="BE164" i="1" s="1"/>
  <c r="AJ252" i="1"/>
  <c r="AO261" i="1"/>
  <c r="AJ277" i="1"/>
  <c r="AO10" i="1"/>
  <c r="AO116" i="1"/>
  <c r="AM116" i="1"/>
  <c r="AX116" i="1" s="1"/>
  <c r="BE116" i="1" s="1"/>
  <c r="AM267" i="1"/>
  <c r="AX267" i="1" s="1"/>
  <c r="BE267" i="1" s="1"/>
  <c r="AO39" i="1"/>
  <c r="AN39" i="1"/>
  <c r="AO41" i="1"/>
  <c r="AO108" i="1"/>
  <c r="AN188" i="1"/>
  <c r="AO191" i="1"/>
  <c r="AO231" i="1"/>
  <c r="AO235" i="1"/>
  <c r="AO243" i="1"/>
  <c r="AO20" i="1"/>
  <c r="AM20" i="1"/>
  <c r="AX20" i="1" s="1"/>
  <c r="AJ62" i="1"/>
  <c r="AJ70" i="1"/>
  <c r="AJ106" i="1"/>
  <c r="AJ131" i="1"/>
  <c r="AJ182" i="1"/>
  <c r="AJ186" i="1"/>
  <c r="AJ231" i="1"/>
  <c r="AJ243" i="1"/>
  <c r="AJ251" i="1"/>
  <c r="AJ259" i="1"/>
  <c r="AJ112" i="1"/>
  <c r="AJ265" i="1"/>
  <c r="AJ281" i="1"/>
  <c r="AJ282" i="1"/>
  <c r="AO7" i="1"/>
  <c r="AM7" i="1"/>
  <c r="AW7" i="1" s="1"/>
  <c r="AO24" i="1"/>
  <c r="AM24" i="1"/>
  <c r="AX24" i="1" s="1"/>
  <c r="AN34" i="1"/>
  <c r="AJ68" i="1"/>
  <c r="AO147" i="1"/>
  <c r="AO177" i="1"/>
  <c r="AO181" i="1"/>
  <c r="AO185" i="1"/>
  <c r="AN196" i="1"/>
  <c r="AM275" i="1"/>
  <c r="BB275" i="1" s="1"/>
  <c r="AO290" i="1"/>
  <c r="AM290" i="1"/>
  <c r="BB290" i="1" s="1"/>
  <c r="AJ294" i="1"/>
  <c r="AJ298" i="1"/>
  <c r="AO112" i="1"/>
  <c r="AJ156" i="1"/>
  <c r="AJ180" i="1"/>
  <c r="AJ184" i="1"/>
  <c r="AJ258" i="1"/>
  <c r="AJ19" i="1"/>
  <c r="AJ26" i="1"/>
  <c r="AJ35" i="1"/>
  <c r="AJ38" i="1"/>
  <c r="AJ40" i="1"/>
  <c r="AJ97" i="1"/>
  <c r="AO98" i="1"/>
  <c r="AJ101" i="1"/>
  <c r="AJ133" i="1"/>
  <c r="AJ237" i="1"/>
  <c r="AJ292" i="1"/>
  <c r="AO4" i="1"/>
  <c r="AO8" i="1"/>
  <c r="AN8" i="1"/>
  <c r="AJ14" i="1"/>
  <c r="AO73" i="1"/>
  <c r="AO101" i="1"/>
  <c r="AO105" i="1"/>
  <c r="AN105" i="1"/>
  <c r="AN107" i="1"/>
  <c r="AM109" i="1"/>
  <c r="BB109" i="1" s="1"/>
  <c r="AN112" i="1"/>
  <c r="AO133" i="1"/>
  <c r="AN135" i="1"/>
  <c r="AO138" i="1"/>
  <c r="AN153" i="1"/>
  <c r="AJ160" i="1"/>
  <c r="AO166" i="1"/>
  <c r="AO175" i="1"/>
  <c r="AJ181" i="1"/>
  <c r="AJ185" i="1"/>
  <c r="AO194" i="1"/>
  <c r="AO204" i="1"/>
  <c r="AN204" i="1"/>
  <c r="AO241" i="1"/>
  <c r="AO244" i="1"/>
  <c r="AM244" i="1"/>
  <c r="BB244" i="1" s="1"/>
  <c r="AO247" i="1"/>
  <c r="AN247" i="1"/>
  <c r="AM260" i="1"/>
  <c r="AX260" i="1" s="1"/>
  <c r="BE260" i="1" s="1"/>
  <c r="AO266" i="1"/>
  <c r="AM266" i="1"/>
  <c r="BB266" i="1" s="1"/>
  <c r="AM272" i="1"/>
  <c r="BB272" i="1" s="1"/>
  <c r="AO275" i="1"/>
  <c r="AN276" i="1"/>
  <c r="AO284" i="1"/>
  <c r="AN284" i="1"/>
  <c r="AJ286" i="1"/>
  <c r="AO14" i="1"/>
  <c r="AN21" i="1"/>
  <c r="AM23" i="1"/>
  <c r="AW23" i="1" s="1"/>
  <c r="AO25" i="1"/>
  <c r="AO96" i="1"/>
  <c r="AO149" i="1"/>
  <c r="AM149" i="1"/>
  <c r="AX149" i="1" s="1"/>
  <c r="BE149" i="1" s="1"/>
  <c r="AJ191" i="1"/>
  <c r="AO193" i="1"/>
  <c r="BE215" i="1"/>
  <c r="AO230" i="1"/>
  <c r="AM230" i="1"/>
  <c r="BB230" i="1" s="1"/>
  <c r="AO295" i="1"/>
  <c r="AO12" i="1"/>
  <c r="AO15" i="1"/>
  <c r="AM15" i="1"/>
  <c r="AX15" i="1" s="1"/>
  <c r="AJ29" i="1"/>
  <c r="AO30" i="1"/>
  <c r="AO33" i="1"/>
  <c r="AJ43" i="1"/>
  <c r="AO44" i="1"/>
  <c r="AM44" i="1"/>
  <c r="BB44" i="1" s="1"/>
  <c r="AJ48" i="1"/>
  <c r="AO49" i="1"/>
  <c r="AN61" i="1"/>
  <c r="AO65" i="1"/>
  <c r="AM65" i="1"/>
  <c r="AW65" i="1" s="1"/>
  <c r="AO67" i="1"/>
  <c r="AN67" i="1"/>
  <c r="AO69" i="1"/>
  <c r="AM69" i="1"/>
  <c r="AX69" i="1" s="1"/>
  <c r="BE69" i="1" s="1"/>
  <c r="AJ78" i="1"/>
  <c r="AO80" i="1"/>
  <c r="AN80" i="1"/>
  <c r="AN86" i="1"/>
  <c r="AO95" i="1"/>
  <c r="AO99" i="1"/>
  <c r="AO102" i="1"/>
  <c r="AN102" i="1"/>
  <c r="AO104" i="1"/>
  <c r="AO121" i="1"/>
  <c r="BE122" i="1"/>
  <c r="AO126" i="1"/>
  <c r="AJ129" i="1"/>
  <c r="AN130" i="1"/>
  <c r="AJ142" i="1"/>
  <c r="AJ146" i="1"/>
  <c r="AN151" i="1"/>
  <c r="AJ162" i="1"/>
  <c r="AO167" i="1"/>
  <c r="BE168" i="1"/>
  <c r="AJ198" i="1"/>
  <c r="AO199" i="1"/>
  <c r="AM199" i="1"/>
  <c r="AX199" i="1" s="1"/>
  <c r="BE199" i="1" s="1"/>
  <c r="AO202" i="1"/>
  <c r="BE203" i="1"/>
  <c r="AJ207" i="1"/>
  <c r="AO208" i="1"/>
  <c r="AO212" i="1"/>
  <c r="AJ214" i="1"/>
  <c r="AO215" i="1"/>
  <c r="AJ223" i="1"/>
  <c r="AO224" i="1"/>
  <c r="AJ227" i="1"/>
  <c r="AO228" i="1"/>
  <c r="AO233" i="1"/>
  <c r="AJ245" i="1"/>
  <c r="AJ255" i="1"/>
  <c r="AO271" i="1"/>
  <c r="AN45" i="1"/>
  <c r="AJ155" i="1"/>
  <c r="AW8" i="1"/>
  <c r="AJ13" i="1"/>
  <c r="AN16" i="1"/>
  <c r="AN30" i="1"/>
  <c r="AO45" i="1"/>
  <c r="AJ59" i="1"/>
  <c r="AN60" i="1"/>
  <c r="AM66" i="1"/>
  <c r="AX66" i="1" s="1"/>
  <c r="BE66" i="1" s="1"/>
  <c r="AO81" i="1"/>
  <c r="AM81" i="1"/>
  <c r="BB81" i="1" s="1"/>
  <c r="AO87" i="1"/>
  <c r="BE88" i="1"/>
  <c r="AO91" i="1"/>
  <c r="AN91" i="1"/>
  <c r="AO93" i="1"/>
  <c r="AO103" i="1"/>
  <c r="AM103" i="1"/>
  <c r="BB103" i="1" s="1"/>
  <c r="AO115" i="1"/>
  <c r="AN115" i="1"/>
  <c r="AJ119" i="1"/>
  <c r="AO120" i="1"/>
  <c r="AM120" i="1"/>
  <c r="AW120" i="1" s="1"/>
  <c r="AN121" i="1"/>
  <c r="AJ124" i="1"/>
  <c r="AJ127" i="1"/>
  <c r="AO148" i="1"/>
  <c r="AJ150" i="1"/>
  <c r="AO151" i="1"/>
  <c r="AO152" i="1"/>
  <c r="AJ188" i="1"/>
  <c r="AJ203" i="1"/>
  <c r="BE211" i="1"/>
  <c r="AJ219" i="1"/>
  <c r="AJ229" i="1"/>
  <c r="AM234" i="1"/>
  <c r="AX234" i="1" s="1"/>
  <c r="BE234" i="1" s="1"/>
  <c r="AO236" i="1"/>
  <c r="AM236" i="1"/>
  <c r="BB236" i="1" s="1"/>
  <c r="AO239" i="1"/>
  <c r="AM239" i="1"/>
  <c r="BB239" i="1" s="1"/>
  <c r="AJ241" i="1"/>
  <c r="AO254" i="1"/>
  <c r="AO269" i="1"/>
  <c r="AJ284" i="1"/>
  <c r="AJ289" i="1"/>
  <c r="AJ290" i="1"/>
  <c r="AW197" i="1"/>
  <c r="AJ42" i="1"/>
  <c r="AJ51" i="1"/>
  <c r="AJ90" i="1"/>
  <c r="AJ7" i="1"/>
  <c r="AM9" i="1"/>
  <c r="BB9" i="1" s="1"/>
  <c r="AJ16" i="1"/>
  <c r="AJ21" i="1"/>
  <c r="AO26" i="1"/>
  <c r="AM26" i="1"/>
  <c r="AW26" i="1" s="1"/>
  <c r="AO34" i="1"/>
  <c r="BE37" i="1"/>
  <c r="AN42" i="1"/>
  <c r="AO50" i="1"/>
  <c r="AO51" i="1"/>
  <c r="AJ52" i="1"/>
  <c r="AO53" i="1"/>
  <c r="AO58" i="1"/>
  <c r="AN58" i="1"/>
  <c r="AJ60" i="1"/>
  <c r="AJ66" i="1"/>
  <c r="AO85" i="1"/>
  <c r="AJ87" i="1"/>
  <c r="AN88" i="1"/>
  <c r="AJ107" i="1"/>
  <c r="AJ109" i="1"/>
  <c r="AO114" i="1"/>
  <c r="AM114" i="1"/>
  <c r="AX114" i="1" s="1"/>
  <c r="BE114" i="1" s="1"/>
  <c r="AJ115" i="1"/>
  <c r="AJ143" i="1"/>
  <c r="AO144" i="1"/>
  <c r="AJ164" i="1"/>
  <c r="AN168" i="1"/>
  <c r="AJ170" i="1"/>
  <c r="BE176" i="1"/>
  <c r="AO182" i="1"/>
  <c r="AO187" i="1"/>
  <c r="AM187" i="1"/>
  <c r="BB187" i="1" s="1"/>
  <c r="AO192" i="1"/>
  <c r="AN194" i="1"/>
  <c r="AJ196" i="1"/>
  <c r="AO198" i="1"/>
  <c r="AM198" i="1"/>
  <c r="AW198" i="1" s="1"/>
  <c r="AO203" i="1"/>
  <c r="AJ206" i="1"/>
  <c r="AW208" i="1"/>
  <c r="BB208" i="1"/>
  <c r="AJ209" i="1"/>
  <c r="AJ216" i="1"/>
  <c r="AN221" i="1"/>
  <c r="AJ226" i="1"/>
  <c r="AN231" i="1"/>
  <c r="AJ233" i="1"/>
  <c r="AN237" i="1"/>
  <c r="AJ238" i="1"/>
  <c r="AJ239" i="1"/>
  <c r="AO246" i="1"/>
  <c r="AO249" i="1"/>
  <c r="AO253" i="1"/>
  <c r="AM253" i="1"/>
  <c r="AW253" i="1" s="1"/>
  <c r="AO255" i="1"/>
  <c r="AM259" i="1"/>
  <c r="AX259" i="1" s="1"/>
  <c r="BE259" i="1" s="1"/>
  <c r="AJ260" i="1"/>
  <c r="AJ268" i="1"/>
  <c r="AJ278" i="1"/>
  <c r="AO286" i="1"/>
  <c r="AM289" i="1"/>
  <c r="BB289" i="1" s="1"/>
  <c r="AN292" i="1"/>
  <c r="AJ297" i="1"/>
  <c r="AN144" i="1"/>
  <c r="AN148" i="1"/>
  <c r="BE221" i="1"/>
  <c r="AJ4" i="1"/>
  <c r="AJ8" i="1"/>
  <c r="AJ24" i="1"/>
  <c r="AO42" i="1"/>
  <c r="AJ44" i="1"/>
  <c r="AM50" i="1"/>
  <c r="AX50" i="1" s="1"/>
  <c r="BE50" i="1" s="1"/>
  <c r="BE53" i="1"/>
  <c r="AW58" i="1"/>
  <c r="AJ61" i="1"/>
  <c r="AJ71" i="1"/>
  <c r="AO77" i="1"/>
  <c r="AO83" i="1"/>
  <c r="AM95" i="1"/>
  <c r="AX95" i="1" s="1"/>
  <c r="BE95" i="1" s="1"/>
  <c r="AN97" i="1"/>
  <c r="AN113" i="1"/>
  <c r="AW115" i="1"/>
  <c r="AX115" i="1"/>
  <c r="BE115" i="1" s="1"/>
  <c r="AJ117" i="1"/>
  <c r="AO118" i="1"/>
  <c r="AM118" i="1"/>
  <c r="AX118" i="1" s="1"/>
  <c r="BE118" i="1" s="1"/>
  <c r="AJ120" i="1"/>
  <c r="AJ130" i="1"/>
  <c r="AM132" i="1"/>
  <c r="AX132" i="1" s="1"/>
  <c r="BE132" i="1" s="1"/>
  <c r="AM133" i="1"/>
  <c r="BB133" i="1" s="1"/>
  <c r="AJ148" i="1"/>
  <c r="AO153" i="1"/>
  <c r="AJ166" i="1"/>
  <c r="AJ172" i="1"/>
  <c r="AO180" i="1"/>
  <c r="AO184" i="1"/>
  <c r="AN186" i="1"/>
  <c r="AO188" i="1"/>
  <c r="AO190" i="1"/>
  <c r="AN197" i="1"/>
  <c r="AJ210" i="1"/>
  <c r="AO211" i="1"/>
  <c r="AO214" i="1"/>
  <c r="AN214" i="1"/>
  <c r="AO216" i="1"/>
  <c r="AJ218" i="1"/>
  <c r="AO219" i="1"/>
  <c r="AM219" i="1"/>
  <c r="AX219" i="1" s="1"/>
  <c r="BE219" i="1" s="1"/>
  <c r="AO222" i="1"/>
  <c r="AM222" i="1"/>
  <c r="AX222" i="1" s="1"/>
  <c r="BE222" i="1" s="1"/>
  <c r="AJ224" i="1"/>
  <c r="AJ228" i="1"/>
  <c r="AJ236" i="1"/>
  <c r="AO238" i="1"/>
  <c r="AN245" i="1"/>
  <c r="AJ246" i="1"/>
  <c r="AJ247" i="1"/>
  <c r="AJ250" i="1"/>
  <c r="AM250" i="1"/>
  <c r="AX250" i="1" s="1"/>
  <c r="BE250" i="1" s="1"/>
  <c r="AN255" i="1"/>
  <c r="AJ257" i="1"/>
  <c r="AJ261" i="1"/>
  <c r="AO265" i="1"/>
  <c r="AJ267" i="1"/>
  <c r="AO270" i="1"/>
  <c r="AN286" i="1"/>
  <c r="AJ291" i="1"/>
  <c r="AM293" i="1"/>
  <c r="BB293" i="1" s="1"/>
  <c r="AW53" i="1"/>
  <c r="AJ121" i="1"/>
  <c r="AJ137" i="1"/>
  <c r="AW207" i="1"/>
  <c r="AJ213" i="1"/>
  <c r="AO259" i="1"/>
  <c r="AX192" i="1"/>
  <c r="BE192" i="1" s="1"/>
  <c r="BB192" i="1"/>
  <c r="AJ167" i="1"/>
  <c r="BB86" i="1"/>
  <c r="AX86" i="1"/>
  <c r="BE86" i="1" s="1"/>
  <c r="BB70" i="1"/>
  <c r="AX70" i="1"/>
  <c r="BE70" i="1" s="1"/>
  <c r="BB119" i="1"/>
  <c r="AX119" i="1"/>
  <c r="BE119" i="1" s="1"/>
  <c r="AX182" i="1"/>
  <c r="BE182" i="1" s="1"/>
  <c r="BB182" i="1"/>
  <c r="BB194" i="1"/>
  <c r="AX194" i="1"/>
  <c r="BE194" i="1" s="1"/>
  <c r="BB60" i="1"/>
  <c r="AX60" i="1"/>
  <c r="BE60" i="1" s="1"/>
  <c r="AJ46" i="1"/>
  <c r="AJ72" i="1"/>
  <c r="AJ88" i="1"/>
  <c r="AJ183" i="1"/>
  <c r="AJ200" i="1"/>
  <c r="AJ208" i="1"/>
  <c r="AX184" i="1"/>
  <c r="BE184" i="1" s="1"/>
  <c r="BB184" i="1"/>
  <c r="BB186" i="1"/>
  <c r="AX186" i="1"/>
  <c r="BE186" i="1" s="1"/>
  <c r="AX190" i="1"/>
  <c r="BE190" i="1" s="1"/>
  <c r="BB190" i="1"/>
  <c r="AM4" i="1"/>
  <c r="AM10" i="1"/>
  <c r="AW10" i="1" s="1"/>
  <c r="AJ23" i="1"/>
  <c r="AN25" i="1"/>
  <c r="AN29" i="1"/>
  <c r="AJ30" i="1"/>
  <c r="AW34" i="1"/>
  <c r="AN37" i="1"/>
  <c r="AW39" i="1"/>
  <c r="AN41" i="1"/>
  <c r="AW55" i="1"/>
  <c r="AW70" i="1"/>
  <c r="BB75" i="1"/>
  <c r="AJ82" i="1"/>
  <c r="AJ84" i="1"/>
  <c r="BE110" i="1"/>
  <c r="AW119" i="1"/>
  <c r="AW146" i="1"/>
  <c r="BB165" i="1"/>
  <c r="AX188" i="1"/>
  <c r="BE188" i="1" s="1"/>
  <c r="AJ192" i="1"/>
  <c r="AW202" i="1"/>
  <c r="AX212" i="1"/>
  <c r="BE212" i="1" s="1"/>
  <c r="AJ254" i="1"/>
  <c r="AJ266" i="1"/>
  <c r="AJ271" i="1"/>
  <c r="AJ20" i="1"/>
  <c r="AO29" i="1"/>
  <c r="AW45" i="1"/>
  <c r="AO47" i="1"/>
  <c r="AJ49" i="1"/>
  <c r="AO55" i="1"/>
  <c r="AX58" i="1"/>
  <c r="BE58" i="1" s="1"/>
  <c r="AO59" i="1"/>
  <c r="AM59" i="1"/>
  <c r="AW59" i="1" s="1"/>
  <c r="AO61" i="1"/>
  <c r="AM64" i="1"/>
  <c r="AW64" i="1" s="1"/>
  <c r="AJ65" i="1"/>
  <c r="AM68" i="1"/>
  <c r="AW68" i="1" s="1"/>
  <c r="AM74" i="1"/>
  <c r="BE75" i="1"/>
  <c r="AJ81" i="1"/>
  <c r="AJ96" i="1"/>
  <c r="AO97" i="1"/>
  <c r="AN98" i="1"/>
  <c r="AM104" i="1"/>
  <c r="BB104" i="1" s="1"/>
  <c r="AN108" i="1"/>
  <c r="AW110" i="1"/>
  <c r="AJ114" i="1"/>
  <c r="AO119" i="1"/>
  <c r="AN122" i="1"/>
  <c r="BB122" i="1"/>
  <c r="AO127" i="1"/>
  <c r="AO128" i="1"/>
  <c r="AO130" i="1"/>
  <c r="BE130" i="1"/>
  <c r="AN131" i="1"/>
  <c r="AJ138" i="1"/>
  <c r="AO140" i="1"/>
  <c r="AM141" i="1"/>
  <c r="BB141" i="1" s="1"/>
  <c r="AO150" i="1"/>
  <c r="AO154" i="1"/>
  <c r="AO156" i="1"/>
  <c r="AM157" i="1"/>
  <c r="AW157" i="1" s="1"/>
  <c r="AJ158" i="1"/>
  <c r="AN160" i="1"/>
  <c r="BE160" i="1"/>
  <c r="AM167" i="1"/>
  <c r="AX167" i="1" s="1"/>
  <c r="BE167" i="1" s="1"/>
  <c r="AO168" i="1"/>
  <c r="AJ171" i="1"/>
  <c r="AO179" i="1"/>
  <c r="AN182" i="1"/>
  <c r="AM185" i="1"/>
  <c r="AW185" i="1" s="1"/>
  <c r="AJ189" i="1"/>
  <c r="AJ190" i="1"/>
  <c r="AN192" i="1"/>
  <c r="AM193" i="1"/>
  <c r="AX193" i="1" s="1"/>
  <c r="BE193" i="1" s="1"/>
  <c r="AJ202" i="1"/>
  <c r="AN207" i="1"/>
  <c r="AN208" i="1"/>
  <c r="AX208" i="1"/>
  <c r="BE208" i="1" s="1"/>
  <c r="AN209" i="1"/>
  <c r="AJ212" i="1"/>
  <c r="AN213" i="1"/>
  <c r="AJ215" i="1"/>
  <c r="AN215" i="1"/>
  <c r="AM220" i="1"/>
  <c r="AX220" i="1" s="1"/>
  <c r="BE220" i="1" s="1"/>
  <c r="AO223" i="1"/>
  <c r="AN223" i="1"/>
  <c r="AM226" i="1"/>
  <c r="AX226" i="1" s="1"/>
  <c r="BE226" i="1" s="1"/>
  <c r="AN229" i="1"/>
  <c r="AJ232" i="1"/>
  <c r="AO237" i="1"/>
  <c r="AO245" i="1"/>
  <c r="AO251" i="1"/>
  <c r="AM251" i="1"/>
  <c r="AX251" i="1" s="1"/>
  <c r="BE251" i="1" s="1"/>
  <c r="AM252" i="1"/>
  <c r="BB252" i="1" s="1"/>
  <c r="AJ253" i="1"/>
  <c r="AJ262" i="1"/>
  <c r="AM263" i="1"/>
  <c r="AX263" i="1" s="1"/>
  <c r="BE263" i="1" s="1"/>
  <c r="AJ264" i="1"/>
  <c r="AJ274" i="1"/>
  <c r="AO276" i="1"/>
  <c r="AN278" i="1"/>
  <c r="AO282" i="1"/>
  <c r="AM282" i="1"/>
  <c r="AX282" i="1" s="1"/>
  <c r="BE282" i="1" s="1"/>
  <c r="AM283" i="1"/>
  <c r="AW283" i="1" s="1"/>
  <c r="AJ285" i="1"/>
  <c r="AM288" i="1"/>
  <c r="BB288" i="1" s="1"/>
  <c r="AJ293" i="1"/>
  <c r="AJ295" i="1"/>
  <c r="AJ9" i="1"/>
  <c r="AW29" i="1"/>
  <c r="AJ50" i="1"/>
  <c r="AN55" i="1"/>
  <c r="AJ58" i="1"/>
  <c r="AW60" i="1"/>
  <c r="AN70" i="1"/>
  <c r="AW75" i="1"/>
  <c r="AN83" i="1"/>
  <c r="AW86" i="1"/>
  <c r="AJ94" i="1"/>
  <c r="AJ95" i="1"/>
  <c r="BB99" i="1"/>
  <c r="AN100" i="1"/>
  <c r="AN101" i="1"/>
  <c r="AN119" i="1"/>
  <c r="AN128" i="1"/>
  <c r="AW130" i="1"/>
  <c r="AJ132" i="1"/>
  <c r="AJ135" i="1"/>
  <c r="AJ139" i="1"/>
  <c r="AJ145" i="1"/>
  <c r="AN146" i="1"/>
  <c r="AJ149" i="1"/>
  <c r="AJ151" i="1"/>
  <c r="AO158" i="1"/>
  <c r="AN158" i="1"/>
  <c r="AO160" i="1"/>
  <c r="AM175" i="1"/>
  <c r="AX175" i="1" s="1"/>
  <c r="BE175" i="1" s="1"/>
  <c r="AJ176" i="1"/>
  <c r="AN176" i="1"/>
  <c r="AM177" i="1"/>
  <c r="BB177" i="1" s="1"/>
  <c r="AJ178" i="1"/>
  <c r="AN178" i="1"/>
  <c r="AM181" i="1"/>
  <c r="AX181" i="1" s="1"/>
  <c r="BE181" i="1" s="1"/>
  <c r="AO183" i="1"/>
  <c r="AN184" i="1"/>
  <c r="AJ187" i="1"/>
  <c r="AN190" i="1"/>
  <c r="AM191" i="1"/>
  <c r="AW191" i="1" s="1"/>
  <c r="AO201" i="1"/>
  <c r="AN202" i="1"/>
  <c r="AN211" i="1"/>
  <c r="AM216" i="1"/>
  <c r="AO227" i="1"/>
  <c r="AJ234" i="1"/>
  <c r="AJ244" i="1"/>
  <c r="AO268" i="1"/>
  <c r="AJ273" i="1"/>
  <c r="AJ275" i="1"/>
  <c r="AJ5" i="1"/>
  <c r="AJ10" i="1"/>
  <c r="AJ11" i="1"/>
  <c r="AO16" i="1"/>
  <c r="AJ17" i="1"/>
  <c r="AM17" i="1"/>
  <c r="BB17" i="1" s="1"/>
  <c r="AO21" i="1"/>
  <c r="AJ22" i="1"/>
  <c r="AM22" i="1"/>
  <c r="BB22" i="1" s="1"/>
  <c r="AJ33" i="1"/>
  <c r="AX34" i="1"/>
  <c r="BE34" i="1" s="1"/>
  <c r="BE39" i="1"/>
  <c r="AJ45" i="1"/>
  <c r="BB53" i="1"/>
  <c r="BE55" i="1"/>
  <c r="AM56" i="1"/>
  <c r="AW56" i="1" s="1"/>
  <c r="AJ57" i="1"/>
  <c r="AM57" i="1"/>
  <c r="AX57" i="1" s="1"/>
  <c r="BE57" i="1" s="1"/>
  <c r="AO60" i="1"/>
  <c r="AM62" i="1"/>
  <c r="AW62" i="1" s="1"/>
  <c r="AJ67" i="1"/>
  <c r="AO71" i="1"/>
  <c r="AM72" i="1"/>
  <c r="AW72" i="1" s="1"/>
  <c r="AJ83" i="1"/>
  <c r="AW83" i="1"/>
  <c r="AO86" i="1"/>
  <c r="AO88" i="1"/>
  <c r="AN93" i="1"/>
  <c r="AN96" i="1"/>
  <c r="AJ98" i="1"/>
  <c r="AJ99" i="1"/>
  <c r="AO100" i="1"/>
  <c r="AO107" i="1"/>
  <c r="BB110" i="1"/>
  <c r="AJ113" i="1"/>
  <c r="AM117" i="1"/>
  <c r="AW117" i="1" s="1"/>
  <c r="AO124" i="1"/>
  <c r="AM125" i="1"/>
  <c r="AJ126" i="1"/>
  <c r="AN126" i="1"/>
  <c r="AM136" i="1"/>
  <c r="AX136" i="1" s="1"/>
  <c r="BE136" i="1" s="1"/>
  <c r="AO142" i="1"/>
  <c r="AN142" i="1"/>
  <c r="AO146" i="1"/>
  <c r="BE146" i="1"/>
  <c r="AN147" i="1"/>
  <c r="AM152" i="1"/>
  <c r="AX152" i="1" s="1"/>
  <c r="BE152" i="1" s="1"/>
  <c r="AJ157" i="1"/>
  <c r="AJ159" i="1"/>
  <c r="AJ161" i="1"/>
  <c r="AO163" i="1"/>
  <c r="AJ168" i="1"/>
  <c r="AO176" i="1"/>
  <c r="AO178" i="1"/>
  <c r="AM183" i="1"/>
  <c r="AX183" i="1" s="1"/>
  <c r="BE183" i="1" s="1"/>
  <c r="AM189" i="1"/>
  <c r="BB189" i="1" s="1"/>
  <c r="AJ193" i="1"/>
  <c r="AJ194" i="1"/>
  <c r="AM201" i="1"/>
  <c r="AX201" i="1" s="1"/>
  <c r="BE201" i="1" s="1"/>
  <c r="AJ211" i="1"/>
  <c r="AN212" i="1"/>
  <c r="AJ217" i="1"/>
  <c r="AJ220" i="1"/>
  <c r="AJ222" i="1"/>
  <c r="AM227" i="1"/>
  <c r="AW227" i="1" s="1"/>
  <c r="AM228" i="1"/>
  <c r="AW228" i="1" s="1"/>
  <c r="AM235" i="1"/>
  <c r="BB235" i="1" s="1"/>
  <c r="AJ242" i="1"/>
  <c r="AM242" i="1"/>
  <c r="AX242" i="1" s="1"/>
  <c r="BE242" i="1" s="1"/>
  <c r="AM243" i="1"/>
  <c r="AW243" i="1" s="1"/>
  <c r="AJ248" i="1"/>
  <c r="AJ263" i="1"/>
  <c r="AM268" i="1"/>
  <c r="AX268" i="1" s="1"/>
  <c r="BE268" i="1" s="1"/>
  <c r="AN269" i="1"/>
  <c r="AJ270" i="1"/>
  <c r="AO272" i="1"/>
  <c r="AO274" i="1"/>
  <c r="AJ276" i="1"/>
  <c r="AO278" i="1"/>
  <c r="AM281" i="1"/>
  <c r="AX281" i="1" s="1"/>
  <c r="BE281" i="1" s="1"/>
  <c r="AJ283" i="1"/>
  <c r="AJ296" i="1"/>
  <c r="AW16" i="1"/>
  <c r="AW21" i="1"/>
  <c r="AW164" i="1"/>
  <c r="AW176" i="1"/>
  <c r="AW178" i="1"/>
  <c r="AW204" i="1"/>
  <c r="AM2" i="1"/>
  <c r="BB2" i="1" s="1"/>
  <c r="AO2" i="1"/>
  <c r="AJ2" i="1"/>
  <c r="AJ15" i="1"/>
  <c r="AW30" i="1"/>
  <c r="AX30" i="1"/>
  <c r="BB30" i="1"/>
  <c r="AW25" i="1"/>
  <c r="AO35" i="1"/>
  <c r="AM5" i="1"/>
  <c r="AM6" i="1"/>
  <c r="AM13" i="1"/>
  <c r="AM14" i="1"/>
  <c r="AM18" i="1"/>
  <c r="AW18" i="1" s="1"/>
  <c r="AM19" i="1"/>
  <c r="BB29" i="1"/>
  <c r="BE29" i="1" s="1"/>
  <c r="AN33" i="1"/>
  <c r="AM33" i="1"/>
  <c r="AJ37" i="1"/>
  <c r="AW37" i="1"/>
  <c r="AO40" i="1"/>
  <c r="AJ41" i="1"/>
  <c r="AW42" i="1"/>
  <c r="AN53" i="1"/>
  <c r="AJ54" i="1"/>
  <c r="AO56" i="1"/>
  <c r="AN10" i="1"/>
  <c r="AX8" i="1"/>
  <c r="AX16" i="1"/>
  <c r="AO5" i="1"/>
  <c r="BB8" i="1"/>
  <c r="AO13" i="1"/>
  <c r="BB16" i="1"/>
  <c r="AO18" i="1"/>
  <c r="BB21" i="1"/>
  <c r="BB25" i="1"/>
  <c r="BE25" i="1" s="1"/>
  <c r="AX42" i="1"/>
  <c r="BE42" i="1" s="1"/>
  <c r="AN49" i="1"/>
  <c r="AM49" i="1"/>
  <c r="AJ69" i="1"/>
  <c r="AJ74" i="1"/>
  <c r="AJ80" i="1"/>
  <c r="AJ34" i="1"/>
  <c r="BB37" i="1"/>
  <c r="AN38" i="1"/>
  <c r="AM38" i="1"/>
  <c r="AJ56" i="1"/>
  <c r="AJ64" i="1"/>
  <c r="AM43" i="1"/>
  <c r="AN54" i="1"/>
  <c r="AM54" i="1"/>
  <c r="AJ39" i="1"/>
  <c r="AX41" i="1"/>
  <c r="BE41" i="1" s="1"/>
  <c r="AW41" i="1"/>
  <c r="AM47" i="1"/>
  <c r="AM48" i="1"/>
  <c r="AM51" i="1"/>
  <c r="AM52" i="1"/>
  <c r="AJ53" i="1"/>
  <c r="AN63" i="1"/>
  <c r="AM63" i="1"/>
  <c r="AO17" i="1"/>
  <c r="AO22" i="1"/>
  <c r="AM35" i="1"/>
  <c r="AM40" i="1"/>
  <c r="CG40" i="1" s="1"/>
  <c r="AO43" i="1"/>
  <c r="AO9" i="1"/>
  <c r="AM11" i="1"/>
  <c r="AM12" i="1"/>
  <c r="AJ25" i="1"/>
  <c r="AM36" i="1"/>
  <c r="AO37" i="1"/>
  <c r="AX45" i="1"/>
  <c r="BE45" i="1" s="1"/>
  <c r="BB45" i="1"/>
  <c r="AM46" i="1"/>
  <c r="AO57" i="1"/>
  <c r="AX61" i="1"/>
  <c r="BE61" i="1" s="1"/>
  <c r="AW61" i="1"/>
  <c r="BB61" i="1"/>
  <c r="AX67" i="1"/>
  <c r="BE67" i="1" s="1"/>
  <c r="BB67" i="1"/>
  <c r="AW67" i="1"/>
  <c r="AO11" i="1"/>
  <c r="AX21" i="1"/>
  <c r="AO36" i="1"/>
  <c r="AO46" i="1"/>
  <c r="AO63" i="1"/>
  <c r="BB39" i="1"/>
  <c r="AO48" i="1"/>
  <c r="BB55" i="1"/>
  <c r="AO64" i="1"/>
  <c r="AO68" i="1"/>
  <c r="AO72" i="1"/>
  <c r="AO82" i="1"/>
  <c r="BB96" i="1"/>
  <c r="AX96" i="1"/>
  <c r="BE96" i="1" s="1"/>
  <c r="AW96" i="1"/>
  <c r="AJ104" i="1"/>
  <c r="AJ105" i="1"/>
  <c r="AX112" i="1"/>
  <c r="BE112" i="1" s="1"/>
  <c r="AW112" i="1"/>
  <c r="BB112" i="1"/>
  <c r="AX113" i="1"/>
  <c r="BE113" i="1" s="1"/>
  <c r="AW113" i="1"/>
  <c r="BB113" i="1"/>
  <c r="AO38" i="1"/>
  <c r="AJ47" i="1"/>
  <c r="AO54" i="1"/>
  <c r="AJ63" i="1"/>
  <c r="AO66" i="1"/>
  <c r="AJ76" i="1"/>
  <c r="AJ79" i="1"/>
  <c r="AX83" i="1"/>
  <c r="BE83" i="1" s="1"/>
  <c r="BB83" i="1"/>
  <c r="AM85" i="1"/>
  <c r="AN85" i="1"/>
  <c r="AO89" i="1"/>
  <c r="AJ93" i="1"/>
  <c r="AJ103" i="1"/>
  <c r="BB111" i="1"/>
  <c r="AX111" i="1"/>
  <c r="BE111" i="1" s="1"/>
  <c r="AW111" i="1"/>
  <c r="AJ73" i="1"/>
  <c r="AJ75" i="1"/>
  <c r="AJ77" i="1"/>
  <c r="AJ86" i="1"/>
  <c r="AN87" i="1"/>
  <c r="AM87" i="1"/>
  <c r="BE90" i="1"/>
  <c r="AJ100" i="1"/>
  <c r="AX106" i="1"/>
  <c r="BE106" i="1" s="1"/>
  <c r="BB106" i="1"/>
  <c r="AW106" i="1"/>
  <c r="AX108" i="1"/>
  <c r="BE108" i="1" s="1"/>
  <c r="BB108" i="1"/>
  <c r="AW108" i="1"/>
  <c r="AJ89" i="1"/>
  <c r="AJ91" i="1"/>
  <c r="AJ92" i="1"/>
  <c r="AX102" i="1"/>
  <c r="BE102" i="1" s="1"/>
  <c r="BB102" i="1"/>
  <c r="AW102" i="1"/>
  <c r="BB105" i="1"/>
  <c r="AX105" i="1"/>
  <c r="AW105" i="1"/>
  <c r="AW107" i="1"/>
  <c r="BB107" i="1"/>
  <c r="AX107" i="1"/>
  <c r="BE107" i="1" s="1"/>
  <c r="AX93" i="1"/>
  <c r="BE93" i="1" s="1"/>
  <c r="BB93" i="1"/>
  <c r="AW93" i="1"/>
  <c r="AO62" i="1"/>
  <c r="AM71" i="1"/>
  <c r="AM76" i="1"/>
  <c r="AM79" i="1"/>
  <c r="AW82" i="1"/>
  <c r="AX82" i="1"/>
  <c r="BE82" i="1" s="1"/>
  <c r="BB88" i="1"/>
  <c r="AW88" i="1"/>
  <c r="AN89" i="1"/>
  <c r="AM89" i="1"/>
  <c r="AX91" i="1"/>
  <c r="BE91" i="1" s="1"/>
  <c r="BB91" i="1"/>
  <c r="AW91" i="1"/>
  <c r="AN92" i="1"/>
  <c r="AM92" i="1"/>
  <c r="AX101" i="1"/>
  <c r="BE101" i="1" s="1"/>
  <c r="BB101" i="1"/>
  <c r="AW101" i="1"/>
  <c r="AO52" i="1"/>
  <c r="AN71" i="1"/>
  <c r="AM73" i="1"/>
  <c r="AN75" i="1"/>
  <c r="AM77" i="1"/>
  <c r="AM78" i="1"/>
  <c r="AW80" i="1"/>
  <c r="AN82" i="1"/>
  <c r="AM84" i="1"/>
  <c r="AJ85" i="1"/>
  <c r="BB90" i="1"/>
  <c r="AW90" i="1"/>
  <c r="AO75" i="1"/>
  <c r="AO76" i="1"/>
  <c r="AO78" i="1"/>
  <c r="AO79" i="1"/>
  <c r="AX80" i="1"/>
  <c r="BE80" i="1" s="1"/>
  <c r="AX97" i="1"/>
  <c r="BE97" i="1" s="1"/>
  <c r="AW97" i="1"/>
  <c r="BB97" i="1"/>
  <c r="AX98" i="1"/>
  <c r="BE98" i="1" s="1"/>
  <c r="AW98" i="1"/>
  <c r="BE105" i="1"/>
  <c r="AO74" i="1"/>
  <c r="AO90" i="1"/>
  <c r="AN90" i="1"/>
  <c r="BE99" i="1"/>
  <c r="AN106" i="1"/>
  <c r="AN110" i="1"/>
  <c r="AN111" i="1"/>
  <c r="AO117" i="1"/>
  <c r="AJ118" i="1"/>
  <c r="AN127" i="1"/>
  <c r="AO134" i="1"/>
  <c r="AX137" i="1"/>
  <c r="BE137" i="1" s="1"/>
  <c r="AW137" i="1"/>
  <c r="BB137" i="1"/>
  <c r="AN138" i="1"/>
  <c r="AX142" i="1"/>
  <c r="BE142" i="1" s="1"/>
  <c r="BB142" i="1"/>
  <c r="AW142" i="1"/>
  <c r="BE144" i="1"/>
  <c r="AN159" i="1"/>
  <c r="AO159" i="1"/>
  <c r="AM159" i="1"/>
  <c r="BB131" i="1"/>
  <c r="AX131" i="1"/>
  <c r="BE131" i="1" s="1"/>
  <c r="AW131" i="1"/>
  <c r="BE135" i="1"/>
  <c r="AN139" i="1"/>
  <c r="AM139" i="1"/>
  <c r="AX143" i="1"/>
  <c r="BE143" i="1" s="1"/>
  <c r="AW143" i="1"/>
  <c r="BB147" i="1"/>
  <c r="AX147" i="1"/>
  <c r="BE147" i="1" s="1"/>
  <c r="AW147" i="1"/>
  <c r="AX148" i="1"/>
  <c r="BE148" i="1" s="1"/>
  <c r="AW148" i="1"/>
  <c r="BB148" i="1"/>
  <c r="AW158" i="1"/>
  <c r="BB158" i="1"/>
  <c r="AX158" i="1"/>
  <c r="BE158" i="1" s="1"/>
  <c r="AX100" i="1"/>
  <c r="BE100" i="1" s="1"/>
  <c r="BB100" i="1"/>
  <c r="AX128" i="1"/>
  <c r="BE128" i="1" s="1"/>
  <c r="BB128" i="1"/>
  <c r="AW128" i="1"/>
  <c r="AN143" i="1"/>
  <c r="AJ154" i="1"/>
  <c r="AN162" i="1"/>
  <c r="AM162" i="1"/>
  <c r="AJ165" i="1"/>
  <c r="AO92" i="1"/>
  <c r="AN99" i="1"/>
  <c r="AJ111" i="1"/>
  <c r="AX121" i="1"/>
  <c r="BE121" i="1" s="1"/>
  <c r="AW121" i="1"/>
  <c r="BB121" i="1"/>
  <c r="AJ123" i="1"/>
  <c r="AJ125" i="1"/>
  <c r="AN134" i="1"/>
  <c r="AM134" i="1"/>
  <c r="AJ153" i="1"/>
  <c r="AN169" i="1"/>
  <c r="AO169" i="1"/>
  <c r="AM169" i="1"/>
  <c r="CG169" i="1" s="1"/>
  <c r="AJ102" i="1"/>
  <c r="AJ108" i="1"/>
  <c r="AJ110" i="1"/>
  <c r="AJ116" i="1"/>
  <c r="BB135" i="1"/>
  <c r="AW135" i="1"/>
  <c r="AO143" i="1"/>
  <c r="AN154" i="1"/>
  <c r="AM154" i="1"/>
  <c r="AM94" i="1"/>
  <c r="AJ163" i="1"/>
  <c r="AO94" i="1"/>
  <c r="AW99" i="1"/>
  <c r="AN123" i="1"/>
  <c r="AM123" i="1"/>
  <c r="AX126" i="1"/>
  <c r="BE126" i="1" s="1"/>
  <c r="BB126" i="1"/>
  <c r="AW126" i="1"/>
  <c r="BB143" i="1"/>
  <c r="BB151" i="1"/>
  <c r="AX151" i="1"/>
  <c r="BE151" i="1" s="1"/>
  <c r="AW151" i="1"/>
  <c r="AX153" i="1"/>
  <c r="BE153" i="1" s="1"/>
  <c r="AW153" i="1"/>
  <c r="BB153" i="1"/>
  <c r="AO84" i="1"/>
  <c r="AW100" i="1"/>
  <c r="AO122" i="1"/>
  <c r="AW122" i="1"/>
  <c r="AX127" i="1"/>
  <c r="BE127" i="1" s="1"/>
  <c r="AW127" i="1"/>
  <c r="AX138" i="1"/>
  <c r="BE138" i="1" s="1"/>
  <c r="AW138" i="1"/>
  <c r="AJ140" i="1"/>
  <c r="AO109" i="1"/>
  <c r="AO125" i="1"/>
  <c r="AO141" i="1"/>
  <c r="AW144" i="1"/>
  <c r="AO157" i="1"/>
  <c r="AM166" i="1"/>
  <c r="AO170" i="1"/>
  <c r="AW172" i="1"/>
  <c r="AX172" i="1"/>
  <c r="BE172" i="1" s="1"/>
  <c r="AJ174" i="1"/>
  <c r="AN180" i="1"/>
  <c r="AO217" i="1"/>
  <c r="AN217" i="1"/>
  <c r="AM217" i="1"/>
  <c r="BB144" i="1"/>
  <c r="AN165" i="1"/>
  <c r="AO165" i="1"/>
  <c r="AN173" i="1"/>
  <c r="AO173" i="1"/>
  <c r="AM173" i="1"/>
  <c r="AN174" i="1"/>
  <c r="AM174" i="1"/>
  <c r="AJ175" i="1"/>
  <c r="AW213" i="1"/>
  <c r="AJ152" i="1"/>
  <c r="AN195" i="1"/>
  <c r="AM195" i="1"/>
  <c r="AN210" i="1"/>
  <c r="AM210" i="1"/>
  <c r="AM150" i="1"/>
  <c r="AM155" i="1"/>
  <c r="AM161" i="1"/>
  <c r="AO162" i="1"/>
  <c r="AW168" i="1"/>
  <c r="BB168" i="1"/>
  <c r="AN200" i="1"/>
  <c r="AM200" i="1"/>
  <c r="AN205" i="1"/>
  <c r="AM205" i="1"/>
  <c r="AN206" i="1"/>
  <c r="AM206" i="1"/>
  <c r="AO123" i="1"/>
  <c r="AM124" i="1"/>
  <c r="AM129" i="1"/>
  <c r="BB130" i="1"/>
  <c r="AO139" i="1"/>
  <c r="AM140" i="1"/>
  <c r="AM145" i="1"/>
  <c r="BB146" i="1"/>
  <c r="AO155" i="1"/>
  <c r="AM156" i="1"/>
  <c r="AO161" i="1"/>
  <c r="AN164" i="1"/>
  <c r="AM170" i="1"/>
  <c r="AJ177" i="1"/>
  <c r="AJ179" i="1"/>
  <c r="AJ122" i="1"/>
  <c r="AO129" i="1"/>
  <c r="AO145" i="1"/>
  <c r="AW160" i="1"/>
  <c r="BB160" i="1"/>
  <c r="AO164" i="1"/>
  <c r="AW165" i="1"/>
  <c r="AN171" i="1"/>
  <c r="AM171" i="1"/>
  <c r="AJ128" i="1"/>
  <c r="AJ144" i="1"/>
  <c r="AN163" i="1"/>
  <c r="AM163" i="1"/>
  <c r="AO171" i="1"/>
  <c r="AJ173" i="1"/>
  <c r="AN179" i="1"/>
  <c r="AM179" i="1"/>
  <c r="AW180" i="1"/>
  <c r="AX180" i="1"/>
  <c r="BE180" i="1" s="1"/>
  <c r="AO205" i="1"/>
  <c r="BE165" i="1"/>
  <c r="AW182" i="1"/>
  <c r="AW184" i="1"/>
  <c r="AW186" i="1"/>
  <c r="AW188" i="1"/>
  <c r="AW190" i="1"/>
  <c r="AW192" i="1"/>
  <c r="AW194" i="1"/>
  <c r="AO196" i="1"/>
  <c r="BB203" i="1"/>
  <c r="AO207" i="1"/>
  <c r="AW212" i="1"/>
  <c r="AJ197" i="1"/>
  <c r="AO200" i="1"/>
  <c r="BB214" i="1"/>
  <c r="AX214" i="1"/>
  <c r="BE214" i="1" s="1"/>
  <c r="AW196" i="1"/>
  <c r="AJ201" i="1"/>
  <c r="AX202" i="1"/>
  <c r="BE202" i="1" s="1"/>
  <c r="AN203" i="1"/>
  <c r="BE207" i="1"/>
  <c r="AX209" i="1"/>
  <c r="BE209" i="1" s="1"/>
  <c r="BB209" i="1"/>
  <c r="AW209" i="1"/>
  <c r="AO210" i="1"/>
  <c r="AW211" i="1"/>
  <c r="AW215" i="1"/>
  <c r="AO225" i="1"/>
  <c r="BB176" i="1"/>
  <c r="AX178" i="1"/>
  <c r="BE178" i="1" s="1"/>
  <c r="AO195" i="1"/>
  <c r="AX196" i="1"/>
  <c r="BE196" i="1" s="1"/>
  <c r="BB207" i="1"/>
  <c r="AX213" i="1"/>
  <c r="BE213" i="1" s="1"/>
  <c r="BB213" i="1"/>
  <c r="AW223" i="1"/>
  <c r="AX223" i="1"/>
  <c r="BE223" i="1" s="1"/>
  <c r="AJ195" i="1"/>
  <c r="AJ199" i="1"/>
  <c r="AJ205" i="1"/>
  <c r="BB211" i="1"/>
  <c r="BB215" i="1"/>
  <c r="AJ225" i="1"/>
  <c r="AJ230" i="1"/>
  <c r="BB178" i="1"/>
  <c r="AX197" i="1"/>
  <c r="BE197" i="1" s="1"/>
  <c r="BB197" i="1"/>
  <c r="AJ204" i="1"/>
  <c r="AX204" i="1"/>
  <c r="BE204" i="1" s="1"/>
  <c r="AW214" i="1"/>
  <c r="AN218" i="1"/>
  <c r="AO218" i="1"/>
  <c r="AN232" i="1"/>
  <c r="AO232" i="1"/>
  <c r="AM232" i="1"/>
  <c r="AW203" i="1"/>
  <c r="AM218" i="1"/>
  <c r="AN225" i="1"/>
  <c r="AM225" i="1"/>
  <c r="AW229" i="1"/>
  <c r="AX229" i="1"/>
  <c r="BE229" i="1" s="1"/>
  <c r="BB229" i="1"/>
  <c r="AO206" i="1"/>
  <c r="AM224" i="1"/>
  <c r="AO257" i="1"/>
  <c r="AN264" i="1"/>
  <c r="AO264" i="1"/>
  <c r="AM264" i="1"/>
  <c r="BB271" i="1"/>
  <c r="AW271" i="1"/>
  <c r="AW221" i="1"/>
  <c r="BB221" i="1"/>
  <c r="AN233" i="1"/>
  <c r="AM233" i="1"/>
  <c r="AW237" i="1"/>
  <c r="AX237" i="1"/>
  <c r="BE237" i="1" s="1"/>
  <c r="BB237" i="1"/>
  <c r="AJ240" i="1"/>
  <c r="AJ256" i="1"/>
  <c r="AN262" i="1"/>
  <c r="AO262" i="1"/>
  <c r="AM262" i="1"/>
  <c r="AW269" i="1"/>
  <c r="AX269" i="1"/>
  <c r="BE269" i="1" s="1"/>
  <c r="BB269" i="1"/>
  <c r="AW273" i="1"/>
  <c r="AX273" i="1"/>
  <c r="BE273" i="1" s="1"/>
  <c r="AJ235" i="1"/>
  <c r="AN240" i="1"/>
  <c r="AO240" i="1"/>
  <c r="AM240" i="1"/>
  <c r="AN256" i="1"/>
  <c r="AO256" i="1"/>
  <c r="AM256" i="1"/>
  <c r="AN257" i="1"/>
  <c r="AM257" i="1"/>
  <c r="CG257" i="1" s="1"/>
  <c r="AN241" i="1"/>
  <c r="AM241" i="1"/>
  <c r="AW245" i="1"/>
  <c r="AX245" i="1"/>
  <c r="BE245" i="1" s="1"/>
  <c r="BB245" i="1"/>
  <c r="AN261" i="1"/>
  <c r="AM261" i="1"/>
  <c r="BE271" i="1"/>
  <c r="AN248" i="1"/>
  <c r="AO248" i="1"/>
  <c r="AM248" i="1"/>
  <c r="AW255" i="1"/>
  <c r="BB255" i="1"/>
  <c r="AX255" i="1"/>
  <c r="BE255" i="1" s="1"/>
  <c r="AW247" i="1"/>
  <c r="BB247" i="1"/>
  <c r="AX247" i="1"/>
  <c r="BE247" i="1" s="1"/>
  <c r="AN249" i="1"/>
  <c r="AM249" i="1"/>
  <c r="AW278" i="1"/>
  <c r="BB278" i="1"/>
  <c r="AX278" i="1"/>
  <c r="BE278" i="1" s="1"/>
  <c r="AO226" i="1"/>
  <c r="AX231" i="1"/>
  <c r="BE231" i="1" s="1"/>
  <c r="AO234" i="1"/>
  <c r="AO242" i="1"/>
  <c r="AO250" i="1"/>
  <c r="AO258" i="1"/>
  <c r="AM270" i="1"/>
  <c r="AN271" i="1"/>
  <c r="AW231" i="1"/>
  <c r="AM238" i="1"/>
  <c r="AM246" i="1"/>
  <c r="AM254" i="1"/>
  <c r="AM265" i="1"/>
  <c r="AN273" i="1"/>
  <c r="AO273" i="1"/>
  <c r="AX287" i="1"/>
  <c r="BE287" i="1" s="1"/>
  <c r="BB287" i="1"/>
  <c r="AW287" i="1"/>
  <c r="AN296" i="1"/>
  <c r="AO296" i="1"/>
  <c r="AM296" i="1"/>
  <c r="AM258" i="1"/>
  <c r="AO260" i="1"/>
  <c r="AM274" i="1"/>
  <c r="CG274" i="1" s="1"/>
  <c r="AW276" i="1"/>
  <c r="BB276" i="1"/>
  <c r="AX276" i="1"/>
  <c r="BE276" i="1" s="1"/>
  <c r="AJ272" i="1"/>
  <c r="AN277" i="1"/>
  <c r="AM277" i="1"/>
  <c r="AM280" i="1"/>
  <c r="AN279" i="1"/>
  <c r="AO279" i="1"/>
  <c r="AM279" i="1"/>
  <c r="AW284" i="1"/>
  <c r="AX284" i="1"/>
  <c r="BE284" i="1" s="1"/>
  <c r="BB284" i="1"/>
  <c r="AJ287" i="1"/>
  <c r="AO288" i="1"/>
  <c r="AW286" i="1"/>
  <c r="BB286" i="1"/>
  <c r="AX286" i="1"/>
  <c r="BE286" i="1" s="1"/>
  <c r="AN287" i="1"/>
  <c r="AO287" i="1"/>
  <c r="AO281" i="1"/>
  <c r="AO289" i="1"/>
  <c r="AM295" i="1"/>
  <c r="AW292" i="1"/>
  <c r="AM294" i="1"/>
  <c r="CG294" i="1" s="1"/>
  <c r="AM298" i="1"/>
  <c r="CG298" i="1" s="1"/>
  <c r="AM285" i="1"/>
  <c r="AO294" i="1"/>
  <c r="AO298" i="1"/>
  <c r="AJ299" i="1"/>
  <c r="AO293" i="1"/>
  <c r="AM297" i="1"/>
  <c r="AX292" i="1"/>
  <c r="BE292" i="1" s="1"/>
  <c r="AM299" i="1"/>
  <c r="CF506" i="1"/>
  <c r="CD506" i="1"/>
  <c r="BA506" i="1"/>
  <c r="AR506" i="1"/>
  <c r="AL506" i="1"/>
  <c r="AM506" i="1" s="1"/>
  <c r="AX506" i="1" s="1"/>
  <c r="AH506" i="1"/>
  <c r="AI506" i="1" s="1"/>
  <c r="AF506" i="1"/>
  <c r="AG506" i="1" s="1"/>
  <c r="AC506" i="1"/>
  <c r="U506" i="1"/>
  <c r="CF505" i="1"/>
  <c r="CD505" i="1"/>
  <c r="BA505" i="1"/>
  <c r="AR505" i="1"/>
  <c r="AL505" i="1"/>
  <c r="AM505" i="1" s="1"/>
  <c r="AH505" i="1"/>
  <c r="AI505" i="1" s="1"/>
  <c r="AF505" i="1"/>
  <c r="AG505" i="1" s="1"/>
  <c r="AC505" i="1"/>
  <c r="U505" i="1"/>
  <c r="CF504" i="1"/>
  <c r="CD504" i="1"/>
  <c r="BA504" i="1"/>
  <c r="AR504" i="1"/>
  <c r="AL504" i="1"/>
  <c r="AM504" i="1" s="1"/>
  <c r="AH504" i="1"/>
  <c r="AI504" i="1" s="1"/>
  <c r="AF504" i="1"/>
  <c r="AG504" i="1" s="1"/>
  <c r="AC504" i="1"/>
  <c r="U504" i="1"/>
  <c r="CF503" i="1"/>
  <c r="CD503" i="1"/>
  <c r="BA503" i="1"/>
  <c r="AR503" i="1"/>
  <c r="AL503" i="1"/>
  <c r="AN503" i="1" s="1"/>
  <c r="AH503" i="1"/>
  <c r="AI503" i="1" s="1"/>
  <c r="AF503" i="1"/>
  <c r="AG503" i="1" s="1"/>
  <c r="AC503" i="1"/>
  <c r="U503" i="1"/>
  <c r="CF502" i="1"/>
  <c r="CD502" i="1"/>
  <c r="BA502" i="1"/>
  <c r="AR502" i="1"/>
  <c r="AL502" i="1"/>
  <c r="AM502" i="1" s="1"/>
  <c r="AH502" i="1"/>
  <c r="AI502" i="1" s="1"/>
  <c r="AF502" i="1"/>
  <c r="AG502" i="1" s="1"/>
  <c r="AC502" i="1"/>
  <c r="U502" i="1"/>
  <c r="CF501" i="1"/>
  <c r="CD501" i="1"/>
  <c r="BA501" i="1"/>
  <c r="AR501" i="1"/>
  <c r="AL501" i="1"/>
  <c r="AN501" i="1" s="1"/>
  <c r="AH501" i="1"/>
  <c r="AI501" i="1" s="1"/>
  <c r="AF501" i="1"/>
  <c r="AG501" i="1" s="1"/>
  <c r="AC501" i="1"/>
  <c r="U501" i="1"/>
  <c r="CF500" i="1"/>
  <c r="CD500" i="1"/>
  <c r="BA500" i="1"/>
  <c r="AR500" i="1"/>
  <c r="AL500" i="1"/>
  <c r="AN500" i="1" s="1"/>
  <c r="AH500" i="1"/>
  <c r="AI500" i="1" s="1"/>
  <c r="AF500" i="1"/>
  <c r="AG500" i="1" s="1"/>
  <c r="AC500" i="1"/>
  <c r="U500" i="1"/>
  <c r="CF499" i="1"/>
  <c r="CD499" i="1"/>
  <c r="BA499" i="1"/>
  <c r="AR499" i="1"/>
  <c r="AL499" i="1"/>
  <c r="AN499" i="1" s="1"/>
  <c r="AH499" i="1"/>
  <c r="AI499" i="1" s="1"/>
  <c r="AF499" i="1"/>
  <c r="AG499" i="1" s="1"/>
  <c r="AC499" i="1"/>
  <c r="U499" i="1"/>
  <c r="CF498" i="1"/>
  <c r="CD498" i="1"/>
  <c r="BA498" i="1"/>
  <c r="AR498" i="1"/>
  <c r="AL498" i="1"/>
  <c r="AN498" i="1" s="1"/>
  <c r="AH498" i="1"/>
  <c r="AI498" i="1" s="1"/>
  <c r="AF498" i="1"/>
  <c r="AG498" i="1" s="1"/>
  <c r="AC498" i="1"/>
  <c r="U498" i="1"/>
  <c r="CF497" i="1"/>
  <c r="CD497" i="1"/>
  <c r="BA497" i="1"/>
  <c r="AR497" i="1"/>
  <c r="AL497" i="1"/>
  <c r="AH497" i="1"/>
  <c r="AI497" i="1" s="1"/>
  <c r="AF497" i="1"/>
  <c r="AG497" i="1" s="1"/>
  <c r="AC497" i="1"/>
  <c r="U497" i="1"/>
  <c r="CF496" i="1"/>
  <c r="CD496" i="1"/>
  <c r="BA496" i="1"/>
  <c r="AR496" i="1"/>
  <c r="AL496" i="1"/>
  <c r="AM496" i="1" s="1"/>
  <c r="AH496" i="1"/>
  <c r="AI496" i="1" s="1"/>
  <c r="AF496" i="1"/>
  <c r="AG496" i="1" s="1"/>
  <c r="AC496" i="1"/>
  <c r="U496" i="1"/>
  <c r="CF495" i="1"/>
  <c r="CD495" i="1"/>
  <c r="BA495" i="1"/>
  <c r="AR495" i="1"/>
  <c r="AL495" i="1"/>
  <c r="AN495" i="1" s="1"/>
  <c r="AH495" i="1"/>
  <c r="AI495" i="1" s="1"/>
  <c r="AF495" i="1"/>
  <c r="AG495" i="1" s="1"/>
  <c r="AC495" i="1"/>
  <c r="U495" i="1"/>
  <c r="CF494" i="1"/>
  <c r="CD494" i="1"/>
  <c r="BA494" i="1"/>
  <c r="AR494" i="1"/>
  <c r="AL494" i="1"/>
  <c r="AM494" i="1" s="1"/>
  <c r="CG494" i="1" s="1"/>
  <c r="AH494" i="1"/>
  <c r="AI494" i="1" s="1"/>
  <c r="AF494" i="1"/>
  <c r="AG494" i="1" s="1"/>
  <c r="AC494" i="1"/>
  <c r="U494" i="1"/>
  <c r="CF493" i="1"/>
  <c r="CD493" i="1"/>
  <c r="BA493" i="1"/>
  <c r="AR493" i="1"/>
  <c r="AL493" i="1"/>
  <c r="AM493" i="1" s="1"/>
  <c r="BB493" i="1" s="1"/>
  <c r="AH493" i="1"/>
  <c r="AI493" i="1" s="1"/>
  <c r="AF493" i="1"/>
  <c r="AG493" i="1" s="1"/>
  <c r="AC493" i="1"/>
  <c r="U493" i="1"/>
  <c r="CF492" i="1"/>
  <c r="CD492" i="1"/>
  <c r="BA492" i="1"/>
  <c r="AR492" i="1"/>
  <c r="AL492" i="1"/>
  <c r="AN492" i="1" s="1"/>
  <c r="AH492" i="1"/>
  <c r="AI492" i="1" s="1"/>
  <c r="AF492" i="1"/>
  <c r="AG492" i="1" s="1"/>
  <c r="AC492" i="1"/>
  <c r="U492" i="1"/>
  <c r="CF491" i="1"/>
  <c r="CD491" i="1"/>
  <c r="BA491" i="1"/>
  <c r="AR491" i="1"/>
  <c r="AL491" i="1"/>
  <c r="AM491" i="1" s="1"/>
  <c r="AH491" i="1"/>
  <c r="AI491" i="1" s="1"/>
  <c r="AF491" i="1"/>
  <c r="AG491" i="1" s="1"/>
  <c r="AC491" i="1"/>
  <c r="U491" i="1"/>
  <c r="CF490" i="1"/>
  <c r="CD490" i="1"/>
  <c r="BA490" i="1"/>
  <c r="AR490" i="1"/>
  <c r="AL490" i="1"/>
  <c r="AN490" i="1" s="1"/>
  <c r="AH490" i="1"/>
  <c r="AI490" i="1" s="1"/>
  <c r="AF490" i="1"/>
  <c r="AG490" i="1" s="1"/>
  <c r="AC490" i="1"/>
  <c r="U490" i="1"/>
  <c r="CF489" i="1"/>
  <c r="CD489" i="1"/>
  <c r="BA489" i="1"/>
  <c r="AR489" i="1"/>
  <c r="AL489" i="1"/>
  <c r="AH489" i="1"/>
  <c r="AI489" i="1" s="1"/>
  <c r="AF489" i="1"/>
  <c r="AG489" i="1" s="1"/>
  <c r="AC489" i="1"/>
  <c r="U489" i="1"/>
  <c r="CF488" i="1"/>
  <c r="CD488" i="1"/>
  <c r="BA488" i="1"/>
  <c r="AR488" i="1"/>
  <c r="AL488" i="1"/>
  <c r="AM488" i="1" s="1"/>
  <c r="AH488" i="1"/>
  <c r="AI488" i="1" s="1"/>
  <c r="AF488" i="1"/>
  <c r="AG488" i="1" s="1"/>
  <c r="AC488" i="1"/>
  <c r="U488" i="1"/>
  <c r="CF487" i="1"/>
  <c r="CD487" i="1"/>
  <c r="BA487" i="1"/>
  <c r="AR487" i="1"/>
  <c r="AL487" i="1"/>
  <c r="AN487" i="1" s="1"/>
  <c r="AH487" i="1"/>
  <c r="AI487" i="1" s="1"/>
  <c r="AF487" i="1"/>
  <c r="AG487" i="1" s="1"/>
  <c r="AC487" i="1"/>
  <c r="U487" i="1"/>
  <c r="CF486" i="1"/>
  <c r="CD486" i="1"/>
  <c r="BA486" i="1"/>
  <c r="AR486" i="1"/>
  <c r="AL486" i="1"/>
  <c r="AM486" i="1" s="1"/>
  <c r="CG486" i="1" s="1"/>
  <c r="AH486" i="1"/>
  <c r="AI486" i="1" s="1"/>
  <c r="AF486" i="1"/>
  <c r="AG486" i="1" s="1"/>
  <c r="AC486" i="1"/>
  <c r="U486" i="1"/>
  <c r="CF485" i="1"/>
  <c r="CD485" i="1"/>
  <c r="BA485" i="1"/>
  <c r="AR485" i="1"/>
  <c r="AL485" i="1"/>
  <c r="AM485" i="1" s="1"/>
  <c r="BB485" i="1" s="1"/>
  <c r="AH485" i="1"/>
  <c r="AI485" i="1" s="1"/>
  <c r="AF485" i="1"/>
  <c r="AG485" i="1" s="1"/>
  <c r="AC485" i="1"/>
  <c r="U485" i="1"/>
  <c r="CF484" i="1"/>
  <c r="CD484" i="1"/>
  <c r="BA484" i="1"/>
  <c r="AR484" i="1"/>
  <c r="AL484" i="1"/>
  <c r="AN484" i="1" s="1"/>
  <c r="AH484" i="1"/>
  <c r="AI484" i="1" s="1"/>
  <c r="AF484" i="1"/>
  <c r="AG484" i="1" s="1"/>
  <c r="AC484" i="1"/>
  <c r="U484" i="1"/>
  <c r="CF483" i="1"/>
  <c r="CD483" i="1"/>
  <c r="BA483" i="1"/>
  <c r="AR483" i="1"/>
  <c r="AL483" i="1"/>
  <c r="AN483" i="1" s="1"/>
  <c r="AH483" i="1"/>
  <c r="AI483" i="1" s="1"/>
  <c r="AF483" i="1"/>
  <c r="AG483" i="1" s="1"/>
  <c r="AC483" i="1"/>
  <c r="U483" i="1"/>
  <c r="CF482" i="1"/>
  <c r="CD482" i="1"/>
  <c r="BA482" i="1"/>
  <c r="AR482" i="1"/>
  <c r="AL482" i="1"/>
  <c r="AH482" i="1"/>
  <c r="AI482" i="1" s="1"/>
  <c r="AF482" i="1"/>
  <c r="AG482" i="1" s="1"/>
  <c r="AC482" i="1"/>
  <c r="U482" i="1"/>
  <c r="CF481" i="1"/>
  <c r="CD481" i="1"/>
  <c r="BA481" i="1"/>
  <c r="AR481" i="1"/>
  <c r="AL481" i="1"/>
  <c r="AH481" i="1"/>
  <c r="AI481" i="1" s="1"/>
  <c r="AF481" i="1"/>
  <c r="AG481" i="1" s="1"/>
  <c r="AC481" i="1"/>
  <c r="U481" i="1"/>
  <c r="CF480" i="1"/>
  <c r="CD480" i="1"/>
  <c r="BA480" i="1"/>
  <c r="AR480" i="1"/>
  <c r="AL480" i="1"/>
  <c r="AM480" i="1" s="1"/>
  <c r="BB480" i="1" s="1"/>
  <c r="AH480" i="1"/>
  <c r="AI480" i="1" s="1"/>
  <c r="AF480" i="1"/>
  <c r="AG480" i="1" s="1"/>
  <c r="AC480" i="1"/>
  <c r="U480" i="1"/>
  <c r="CF479" i="1"/>
  <c r="CD479" i="1"/>
  <c r="BA479" i="1"/>
  <c r="AR479" i="1"/>
  <c r="AL479" i="1"/>
  <c r="AN479" i="1" s="1"/>
  <c r="AH479" i="1"/>
  <c r="AI479" i="1" s="1"/>
  <c r="AF479" i="1"/>
  <c r="AG479" i="1" s="1"/>
  <c r="AC479" i="1"/>
  <c r="U479" i="1"/>
  <c r="CF478" i="1"/>
  <c r="CD478" i="1"/>
  <c r="BA478" i="1"/>
  <c r="AR478" i="1"/>
  <c r="AL478" i="1"/>
  <c r="AH478" i="1"/>
  <c r="AI478" i="1" s="1"/>
  <c r="AF478" i="1"/>
  <c r="AG478" i="1" s="1"/>
  <c r="AC478" i="1"/>
  <c r="U478" i="1"/>
  <c r="CF477" i="1"/>
  <c r="CD477" i="1"/>
  <c r="BA477" i="1"/>
  <c r="AR477" i="1"/>
  <c r="AL477" i="1"/>
  <c r="AM477" i="1" s="1"/>
  <c r="AH477" i="1"/>
  <c r="AI477" i="1" s="1"/>
  <c r="AF477" i="1"/>
  <c r="AG477" i="1" s="1"/>
  <c r="AC477" i="1"/>
  <c r="U477" i="1"/>
  <c r="CF476" i="1"/>
  <c r="CD476" i="1"/>
  <c r="BA476" i="1"/>
  <c r="AR476" i="1"/>
  <c r="AL476" i="1"/>
  <c r="AN476" i="1" s="1"/>
  <c r="AH476" i="1"/>
  <c r="AI476" i="1" s="1"/>
  <c r="AF476" i="1"/>
  <c r="AG476" i="1" s="1"/>
  <c r="AC476" i="1"/>
  <c r="U476" i="1"/>
  <c r="CF475" i="1"/>
  <c r="CD475" i="1"/>
  <c r="BA475" i="1"/>
  <c r="AR475" i="1"/>
  <c r="AL475" i="1"/>
  <c r="AH475" i="1"/>
  <c r="AI475" i="1" s="1"/>
  <c r="AF475" i="1"/>
  <c r="AG475" i="1" s="1"/>
  <c r="AC475" i="1"/>
  <c r="U475" i="1"/>
  <c r="CF474" i="1"/>
  <c r="CD474" i="1"/>
  <c r="BA474" i="1"/>
  <c r="AR474" i="1"/>
  <c r="AL474" i="1"/>
  <c r="AN474" i="1" s="1"/>
  <c r="AH474" i="1"/>
  <c r="AI474" i="1" s="1"/>
  <c r="AF474" i="1"/>
  <c r="AG474" i="1" s="1"/>
  <c r="AC474" i="1"/>
  <c r="U474" i="1"/>
  <c r="CF473" i="1"/>
  <c r="CD473" i="1"/>
  <c r="BA473" i="1"/>
  <c r="AR473" i="1"/>
  <c r="AL473" i="1"/>
  <c r="AH473" i="1"/>
  <c r="AI473" i="1" s="1"/>
  <c r="AF473" i="1"/>
  <c r="AG473" i="1" s="1"/>
  <c r="AC473" i="1"/>
  <c r="U473" i="1"/>
  <c r="CF472" i="1"/>
  <c r="CD472" i="1"/>
  <c r="BA472" i="1"/>
  <c r="AR472" i="1"/>
  <c r="AL472" i="1"/>
  <c r="AM472" i="1" s="1"/>
  <c r="AH472" i="1"/>
  <c r="AI472" i="1" s="1"/>
  <c r="AF472" i="1"/>
  <c r="AG472" i="1" s="1"/>
  <c r="AC472" i="1"/>
  <c r="U472" i="1"/>
  <c r="CF471" i="1"/>
  <c r="CD471" i="1"/>
  <c r="BA471" i="1"/>
  <c r="AR471" i="1"/>
  <c r="AL471" i="1"/>
  <c r="AN471" i="1" s="1"/>
  <c r="AH471" i="1"/>
  <c r="AI471" i="1" s="1"/>
  <c r="AF471" i="1"/>
  <c r="AG471" i="1" s="1"/>
  <c r="AC471" i="1"/>
  <c r="U471" i="1"/>
  <c r="CF470" i="1"/>
  <c r="CD470" i="1"/>
  <c r="BA470" i="1"/>
  <c r="AR470" i="1"/>
  <c r="AL470" i="1"/>
  <c r="AM470" i="1" s="1"/>
  <c r="AH470" i="1"/>
  <c r="AI470" i="1" s="1"/>
  <c r="AF470" i="1"/>
  <c r="AG470" i="1" s="1"/>
  <c r="AC470" i="1"/>
  <c r="U470" i="1"/>
  <c r="CF469" i="1"/>
  <c r="CD469" i="1"/>
  <c r="BA469" i="1"/>
  <c r="AR469" i="1"/>
  <c r="AL469" i="1"/>
  <c r="AN469" i="1" s="1"/>
  <c r="AH469" i="1"/>
  <c r="AI469" i="1" s="1"/>
  <c r="AF469" i="1"/>
  <c r="AG469" i="1" s="1"/>
  <c r="AC469" i="1"/>
  <c r="U469" i="1"/>
  <c r="CF468" i="1"/>
  <c r="CD468" i="1"/>
  <c r="BA468" i="1"/>
  <c r="AR468" i="1"/>
  <c r="AL468" i="1"/>
  <c r="AN468" i="1" s="1"/>
  <c r="AH468" i="1"/>
  <c r="AI468" i="1" s="1"/>
  <c r="AF468" i="1"/>
  <c r="AG468" i="1" s="1"/>
  <c r="AC468" i="1"/>
  <c r="U468" i="1"/>
  <c r="CF467" i="1"/>
  <c r="CD467" i="1"/>
  <c r="BA467" i="1"/>
  <c r="AR467" i="1"/>
  <c r="AL467" i="1"/>
  <c r="AH467" i="1"/>
  <c r="AI467" i="1" s="1"/>
  <c r="AF467" i="1"/>
  <c r="AG467" i="1" s="1"/>
  <c r="AC467" i="1"/>
  <c r="U467" i="1"/>
  <c r="CF466" i="1"/>
  <c r="CD466" i="1"/>
  <c r="BA466" i="1"/>
  <c r="AR466" i="1"/>
  <c r="AL466" i="1"/>
  <c r="AH466" i="1"/>
  <c r="AI466" i="1" s="1"/>
  <c r="AF466" i="1"/>
  <c r="AG466" i="1" s="1"/>
  <c r="AC466" i="1"/>
  <c r="U466" i="1"/>
  <c r="CF465" i="1"/>
  <c r="CD465" i="1"/>
  <c r="BA465" i="1"/>
  <c r="AR465" i="1"/>
  <c r="AL465" i="1"/>
  <c r="AN465" i="1" s="1"/>
  <c r="AH465" i="1"/>
  <c r="AI465" i="1" s="1"/>
  <c r="AF465" i="1"/>
  <c r="AG465" i="1" s="1"/>
  <c r="AC465" i="1"/>
  <c r="U465" i="1"/>
  <c r="CF464" i="1"/>
  <c r="CD464" i="1"/>
  <c r="BA464" i="1"/>
  <c r="AR464" i="1"/>
  <c r="AL464" i="1"/>
  <c r="AN464" i="1" s="1"/>
  <c r="AH464" i="1"/>
  <c r="AI464" i="1" s="1"/>
  <c r="AF464" i="1"/>
  <c r="AG464" i="1" s="1"/>
  <c r="AC464" i="1"/>
  <c r="U464" i="1"/>
  <c r="CF463" i="1"/>
  <c r="CD463" i="1"/>
  <c r="BA463" i="1"/>
  <c r="AR463" i="1"/>
  <c r="AL463" i="1"/>
  <c r="AH463" i="1"/>
  <c r="AI463" i="1" s="1"/>
  <c r="AF463" i="1"/>
  <c r="AG463" i="1" s="1"/>
  <c r="AC463" i="1"/>
  <c r="U463" i="1"/>
  <c r="CF462" i="1"/>
  <c r="CD462" i="1"/>
  <c r="BA462" i="1"/>
  <c r="AR462" i="1"/>
  <c r="AL462" i="1"/>
  <c r="AM462" i="1" s="1"/>
  <c r="AX462" i="1" s="1"/>
  <c r="AH462" i="1"/>
  <c r="AI462" i="1" s="1"/>
  <c r="AF462" i="1"/>
  <c r="AG462" i="1" s="1"/>
  <c r="AC462" i="1"/>
  <c r="U462" i="1"/>
  <c r="CF461" i="1"/>
  <c r="CD461" i="1"/>
  <c r="BA461" i="1"/>
  <c r="AR461" i="1"/>
  <c r="AL461" i="1"/>
  <c r="AN461" i="1" s="1"/>
  <c r="AH461" i="1"/>
  <c r="AI461" i="1" s="1"/>
  <c r="AF461" i="1"/>
  <c r="AG461" i="1" s="1"/>
  <c r="AC461" i="1"/>
  <c r="U461" i="1"/>
  <c r="CF460" i="1"/>
  <c r="CD460" i="1"/>
  <c r="BA460" i="1"/>
  <c r="AR460" i="1"/>
  <c r="AL460" i="1"/>
  <c r="AM460" i="1" s="1"/>
  <c r="AH460" i="1"/>
  <c r="AI460" i="1" s="1"/>
  <c r="AF460" i="1"/>
  <c r="AG460" i="1" s="1"/>
  <c r="AC460" i="1"/>
  <c r="U460" i="1"/>
  <c r="CF459" i="1"/>
  <c r="CD459" i="1"/>
  <c r="BA459" i="1"/>
  <c r="AR459" i="1"/>
  <c r="AL459" i="1"/>
  <c r="AH459" i="1"/>
  <c r="AI459" i="1" s="1"/>
  <c r="AF459" i="1"/>
  <c r="AG459" i="1" s="1"/>
  <c r="AC459" i="1"/>
  <c r="U459" i="1"/>
  <c r="CF458" i="1"/>
  <c r="CD458" i="1"/>
  <c r="BA458" i="1"/>
  <c r="AR458" i="1"/>
  <c r="AL458" i="1"/>
  <c r="AH458" i="1"/>
  <c r="AI458" i="1" s="1"/>
  <c r="AF458" i="1"/>
  <c r="AG458" i="1" s="1"/>
  <c r="AC458" i="1"/>
  <c r="U458" i="1"/>
  <c r="CF457" i="1"/>
  <c r="CD457" i="1"/>
  <c r="BA457" i="1"/>
  <c r="AR457" i="1"/>
  <c r="AL457" i="1"/>
  <c r="AN457" i="1" s="1"/>
  <c r="AH457" i="1"/>
  <c r="AI457" i="1" s="1"/>
  <c r="AF457" i="1"/>
  <c r="AG457" i="1" s="1"/>
  <c r="AC457" i="1"/>
  <c r="U457" i="1"/>
  <c r="CF456" i="1"/>
  <c r="CD456" i="1"/>
  <c r="BA456" i="1"/>
  <c r="AR456" i="1"/>
  <c r="AL456" i="1"/>
  <c r="AN456" i="1" s="1"/>
  <c r="AH456" i="1"/>
  <c r="AI456" i="1" s="1"/>
  <c r="AF456" i="1"/>
  <c r="AG456" i="1" s="1"/>
  <c r="AC456" i="1"/>
  <c r="U456" i="1"/>
  <c r="CF455" i="1"/>
  <c r="CD455" i="1"/>
  <c r="BA455" i="1"/>
  <c r="AR455" i="1"/>
  <c r="AL455" i="1"/>
  <c r="AH455" i="1"/>
  <c r="AI455" i="1" s="1"/>
  <c r="AF455" i="1"/>
  <c r="AG455" i="1" s="1"/>
  <c r="AC455" i="1"/>
  <c r="U455" i="1"/>
  <c r="CF454" i="1"/>
  <c r="CD454" i="1"/>
  <c r="BA454" i="1"/>
  <c r="AR454" i="1"/>
  <c r="AL454" i="1"/>
  <c r="AM454" i="1" s="1"/>
  <c r="AX454" i="1" s="1"/>
  <c r="AH454" i="1"/>
  <c r="AI454" i="1" s="1"/>
  <c r="AF454" i="1"/>
  <c r="AG454" i="1" s="1"/>
  <c r="AC454" i="1"/>
  <c r="U454" i="1"/>
  <c r="CF453" i="1"/>
  <c r="CD453" i="1"/>
  <c r="BA453" i="1"/>
  <c r="AR453" i="1"/>
  <c r="AL453" i="1"/>
  <c r="AN453" i="1" s="1"/>
  <c r="AH453" i="1"/>
  <c r="AI453" i="1" s="1"/>
  <c r="AF453" i="1"/>
  <c r="AG453" i="1" s="1"/>
  <c r="AC453" i="1"/>
  <c r="U453" i="1"/>
  <c r="CF452" i="1"/>
  <c r="CD452" i="1"/>
  <c r="BA452" i="1"/>
  <c r="AR452" i="1"/>
  <c r="AL452" i="1"/>
  <c r="AM452" i="1" s="1"/>
  <c r="AH452" i="1"/>
  <c r="AI452" i="1" s="1"/>
  <c r="AF452" i="1"/>
  <c r="AG452" i="1" s="1"/>
  <c r="AC452" i="1"/>
  <c r="U452" i="1"/>
  <c r="CF451" i="1"/>
  <c r="CD451" i="1"/>
  <c r="BA451" i="1"/>
  <c r="AR451" i="1"/>
  <c r="AL451" i="1"/>
  <c r="AM451" i="1" s="1"/>
  <c r="AH451" i="1"/>
  <c r="AI451" i="1" s="1"/>
  <c r="AF451" i="1"/>
  <c r="AG451" i="1" s="1"/>
  <c r="AC451" i="1"/>
  <c r="U451" i="1"/>
  <c r="CF450" i="1"/>
  <c r="CD450" i="1"/>
  <c r="BA450" i="1"/>
  <c r="AR450" i="1"/>
  <c r="AL450" i="1"/>
  <c r="AH450" i="1"/>
  <c r="AI450" i="1" s="1"/>
  <c r="AF450" i="1"/>
  <c r="AG450" i="1" s="1"/>
  <c r="AC450" i="1"/>
  <c r="U450" i="1"/>
  <c r="CF449" i="1"/>
  <c r="CD449" i="1"/>
  <c r="BA449" i="1"/>
  <c r="AR449" i="1"/>
  <c r="AL449" i="1"/>
  <c r="AM449" i="1" s="1"/>
  <c r="BB449" i="1" s="1"/>
  <c r="AH449" i="1"/>
  <c r="AI449" i="1" s="1"/>
  <c r="AF449" i="1"/>
  <c r="AG449" i="1" s="1"/>
  <c r="AC449" i="1"/>
  <c r="U449" i="1"/>
  <c r="CF448" i="1"/>
  <c r="CD448" i="1"/>
  <c r="BA448" i="1"/>
  <c r="AR448" i="1"/>
  <c r="AL448" i="1"/>
  <c r="AM448" i="1" s="1"/>
  <c r="AH448" i="1"/>
  <c r="AI448" i="1" s="1"/>
  <c r="AF448" i="1"/>
  <c r="AG448" i="1" s="1"/>
  <c r="AC448" i="1"/>
  <c r="U448" i="1"/>
  <c r="CF447" i="1"/>
  <c r="CD447" i="1"/>
  <c r="BA447" i="1"/>
  <c r="AR447" i="1"/>
  <c r="AL447" i="1"/>
  <c r="AN447" i="1" s="1"/>
  <c r="AH447" i="1"/>
  <c r="AI447" i="1" s="1"/>
  <c r="AF447" i="1"/>
  <c r="AG447" i="1" s="1"/>
  <c r="AC447" i="1"/>
  <c r="U447" i="1"/>
  <c r="CF446" i="1"/>
  <c r="CD446" i="1"/>
  <c r="BA446" i="1"/>
  <c r="AR446" i="1"/>
  <c r="AL446" i="1"/>
  <c r="AH446" i="1"/>
  <c r="AI446" i="1" s="1"/>
  <c r="AF446" i="1"/>
  <c r="AG446" i="1" s="1"/>
  <c r="AC446" i="1"/>
  <c r="U446" i="1"/>
  <c r="CF445" i="1"/>
  <c r="CD445" i="1"/>
  <c r="BA445" i="1"/>
  <c r="AR445" i="1"/>
  <c r="AL445" i="1"/>
  <c r="AN445" i="1" s="1"/>
  <c r="AH445" i="1"/>
  <c r="AI445" i="1" s="1"/>
  <c r="AF445" i="1"/>
  <c r="AG445" i="1" s="1"/>
  <c r="AC445" i="1"/>
  <c r="U445" i="1"/>
  <c r="CF444" i="1"/>
  <c r="CD444" i="1"/>
  <c r="BA444" i="1"/>
  <c r="AR444" i="1"/>
  <c r="AL444" i="1"/>
  <c r="AH444" i="1"/>
  <c r="AI444" i="1" s="1"/>
  <c r="AF444" i="1"/>
  <c r="AG444" i="1" s="1"/>
  <c r="AC444" i="1"/>
  <c r="U444" i="1"/>
  <c r="CF443" i="1"/>
  <c r="CD443" i="1"/>
  <c r="BA443" i="1"/>
  <c r="AR443" i="1"/>
  <c r="AL443" i="1"/>
  <c r="AM443" i="1" s="1"/>
  <c r="BB443" i="1" s="1"/>
  <c r="AH443" i="1"/>
  <c r="AI443" i="1" s="1"/>
  <c r="AF443" i="1"/>
  <c r="AG443" i="1" s="1"/>
  <c r="AC443" i="1"/>
  <c r="U443" i="1"/>
  <c r="CF442" i="1"/>
  <c r="CD442" i="1"/>
  <c r="BA442" i="1"/>
  <c r="AR442" i="1"/>
  <c r="AL442" i="1"/>
  <c r="AN442" i="1" s="1"/>
  <c r="AH442" i="1"/>
  <c r="AI442" i="1" s="1"/>
  <c r="AF442" i="1"/>
  <c r="AG442" i="1" s="1"/>
  <c r="AC442" i="1"/>
  <c r="U442" i="1"/>
  <c r="CF441" i="1"/>
  <c r="CD441" i="1"/>
  <c r="BA441" i="1"/>
  <c r="AR441" i="1"/>
  <c r="AL441" i="1"/>
  <c r="AN441" i="1" s="1"/>
  <c r="AH441" i="1"/>
  <c r="AI441" i="1" s="1"/>
  <c r="AF441" i="1"/>
  <c r="AG441" i="1" s="1"/>
  <c r="AC441" i="1"/>
  <c r="U441" i="1"/>
  <c r="CF440" i="1"/>
  <c r="CD440" i="1"/>
  <c r="BA440" i="1"/>
  <c r="AR440" i="1"/>
  <c r="AL440" i="1"/>
  <c r="AM440" i="1" s="1"/>
  <c r="AH440" i="1"/>
  <c r="AI440" i="1" s="1"/>
  <c r="AF440" i="1"/>
  <c r="AG440" i="1" s="1"/>
  <c r="AC440" i="1"/>
  <c r="U440" i="1"/>
  <c r="CF439" i="1"/>
  <c r="CD439" i="1"/>
  <c r="BA439" i="1"/>
  <c r="AR439" i="1"/>
  <c r="AL439" i="1"/>
  <c r="AN439" i="1" s="1"/>
  <c r="AH439" i="1"/>
  <c r="AI439" i="1" s="1"/>
  <c r="AF439" i="1"/>
  <c r="AG439" i="1" s="1"/>
  <c r="AC439" i="1"/>
  <c r="U439" i="1"/>
  <c r="CF438" i="1"/>
  <c r="CD438" i="1"/>
  <c r="BA438" i="1"/>
  <c r="AR438" i="1"/>
  <c r="AL438" i="1"/>
  <c r="AN438" i="1" s="1"/>
  <c r="AH438" i="1"/>
  <c r="AI438" i="1" s="1"/>
  <c r="AF438" i="1"/>
  <c r="AG438" i="1" s="1"/>
  <c r="AC438" i="1"/>
  <c r="U438" i="1"/>
  <c r="CF437" i="1"/>
  <c r="CD437" i="1"/>
  <c r="BA437" i="1"/>
  <c r="AR437" i="1"/>
  <c r="AL437" i="1"/>
  <c r="AN437" i="1" s="1"/>
  <c r="AH437" i="1"/>
  <c r="AI437" i="1" s="1"/>
  <c r="AF437" i="1"/>
  <c r="AG437" i="1" s="1"/>
  <c r="AC437" i="1"/>
  <c r="U437" i="1"/>
  <c r="CF436" i="1"/>
  <c r="CD436" i="1"/>
  <c r="BA436" i="1"/>
  <c r="AR436" i="1"/>
  <c r="AL436" i="1"/>
  <c r="AH436" i="1"/>
  <c r="AI436" i="1" s="1"/>
  <c r="AF436" i="1"/>
  <c r="AG436" i="1" s="1"/>
  <c r="AC436" i="1"/>
  <c r="U436" i="1"/>
  <c r="CF435" i="1"/>
  <c r="CD435" i="1"/>
  <c r="BA435" i="1"/>
  <c r="AR435" i="1"/>
  <c r="AL435" i="1"/>
  <c r="AM435" i="1" s="1"/>
  <c r="CG435" i="1" s="1"/>
  <c r="AH435" i="1"/>
  <c r="AI435" i="1" s="1"/>
  <c r="AF435" i="1"/>
  <c r="AG435" i="1" s="1"/>
  <c r="AC435" i="1"/>
  <c r="U435" i="1"/>
  <c r="CF434" i="1"/>
  <c r="CD434" i="1"/>
  <c r="BA434" i="1"/>
  <c r="AR434" i="1"/>
  <c r="AL434" i="1"/>
  <c r="AN434" i="1" s="1"/>
  <c r="AH434" i="1"/>
  <c r="AI434" i="1" s="1"/>
  <c r="AF434" i="1"/>
  <c r="AG434" i="1" s="1"/>
  <c r="AC434" i="1"/>
  <c r="U434" i="1"/>
  <c r="CF433" i="1"/>
  <c r="CD433" i="1"/>
  <c r="BA433" i="1"/>
  <c r="AR433" i="1"/>
  <c r="AL433" i="1"/>
  <c r="AH433" i="1"/>
  <c r="AI433" i="1" s="1"/>
  <c r="AF433" i="1"/>
  <c r="AG433" i="1" s="1"/>
  <c r="AC433" i="1"/>
  <c r="U433" i="1"/>
  <c r="CF432" i="1"/>
  <c r="CD432" i="1"/>
  <c r="BA432" i="1"/>
  <c r="AR432" i="1"/>
  <c r="AL432" i="1"/>
  <c r="AM432" i="1" s="1"/>
  <c r="AX432" i="1" s="1"/>
  <c r="AH432" i="1"/>
  <c r="AI432" i="1" s="1"/>
  <c r="AF432" i="1"/>
  <c r="AG432" i="1" s="1"/>
  <c r="AC432" i="1"/>
  <c r="U432" i="1"/>
  <c r="CF431" i="1"/>
  <c r="CD431" i="1"/>
  <c r="BA431" i="1"/>
  <c r="AR431" i="1"/>
  <c r="AL431" i="1"/>
  <c r="AH431" i="1"/>
  <c r="AI431" i="1" s="1"/>
  <c r="AF431" i="1"/>
  <c r="AG431" i="1" s="1"/>
  <c r="AC431" i="1"/>
  <c r="U431" i="1"/>
  <c r="CF430" i="1"/>
  <c r="CD430" i="1"/>
  <c r="BA430" i="1"/>
  <c r="AR430" i="1"/>
  <c r="AL430" i="1"/>
  <c r="AH430" i="1"/>
  <c r="AI430" i="1" s="1"/>
  <c r="AF430" i="1"/>
  <c r="AG430" i="1" s="1"/>
  <c r="AC430" i="1"/>
  <c r="U430" i="1"/>
  <c r="CF429" i="1"/>
  <c r="CD429" i="1"/>
  <c r="BA429" i="1"/>
  <c r="AR429" i="1"/>
  <c r="AL429" i="1"/>
  <c r="AN429" i="1" s="1"/>
  <c r="AH429" i="1"/>
  <c r="AI429" i="1" s="1"/>
  <c r="AF429" i="1"/>
  <c r="AG429" i="1" s="1"/>
  <c r="AC429" i="1"/>
  <c r="U429" i="1"/>
  <c r="CF428" i="1"/>
  <c r="CD428" i="1"/>
  <c r="BA428" i="1"/>
  <c r="AR428" i="1"/>
  <c r="AL428" i="1"/>
  <c r="AH428" i="1"/>
  <c r="AI428" i="1" s="1"/>
  <c r="AF428" i="1"/>
  <c r="AG428" i="1" s="1"/>
  <c r="AC428" i="1"/>
  <c r="U428" i="1"/>
  <c r="CF427" i="1"/>
  <c r="CD427" i="1"/>
  <c r="BA427" i="1"/>
  <c r="AR427" i="1"/>
  <c r="AL427" i="1"/>
  <c r="AM427" i="1" s="1"/>
  <c r="BB427" i="1" s="1"/>
  <c r="AH427" i="1"/>
  <c r="AI427" i="1" s="1"/>
  <c r="AF427" i="1"/>
  <c r="AG427" i="1" s="1"/>
  <c r="AC427" i="1"/>
  <c r="U427" i="1"/>
  <c r="CF426" i="1"/>
  <c r="CD426" i="1"/>
  <c r="BA426" i="1"/>
  <c r="AR426" i="1"/>
  <c r="AL426" i="1"/>
  <c r="AN426" i="1" s="1"/>
  <c r="AH426" i="1"/>
  <c r="AI426" i="1" s="1"/>
  <c r="AF426" i="1"/>
  <c r="AG426" i="1" s="1"/>
  <c r="AC426" i="1"/>
  <c r="U426" i="1"/>
  <c r="CF425" i="1"/>
  <c r="CD425" i="1"/>
  <c r="BA425" i="1"/>
  <c r="AR425" i="1"/>
  <c r="AL425" i="1"/>
  <c r="AH425" i="1"/>
  <c r="AI425" i="1" s="1"/>
  <c r="AF425" i="1"/>
  <c r="AG425" i="1" s="1"/>
  <c r="AC425" i="1"/>
  <c r="U425" i="1"/>
  <c r="CF424" i="1"/>
  <c r="CD424" i="1"/>
  <c r="BA424" i="1"/>
  <c r="AR424" i="1"/>
  <c r="AL424" i="1"/>
  <c r="AH424" i="1"/>
  <c r="AI424" i="1" s="1"/>
  <c r="AF424" i="1"/>
  <c r="AG424" i="1" s="1"/>
  <c r="AC424" i="1"/>
  <c r="U424" i="1"/>
  <c r="CF423" i="1"/>
  <c r="CD423" i="1"/>
  <c r="BA423" i="1"/>
  <c r="AR423" i="1"/>
  <c r="AL423" i="1"/>
  <c r="AN423" i="1" s="1"/>
  <c r="AH423" i="1"/>
  <c r="AI423" i="1" s="1"/>
  <c r="AF423" i="1"/>
  <c r="AG423" i="1" s="1"/>
  <c r="AC423" i="1"/>
  <c r="U423" i="1"/>
  <c r="CF422" i="1"/>
  <c r="CD422" i="1"/>
  <c r="BA422" i="1"/>
  <c r="AR422" i="1"/>
  <c r="AL422" i="1"/>
  <c r="AH422" i="1"/>
  <c r="AI422" i="1" s="1"/>
  <c r="AF422" i="1"/>
  <c r="AG422" i="1" s="1"/>
  <c r="AC422" i="1"/>
  <c r="U422" i="1"/>
  <c r="CF421" i="1"/>
  <c r="CD421" i="1"/>
  <c r="BA421" i="1"/>
  <c r="AR421" i="1"/>
  <c r="AL421" i="1"/>
  <c r="AN421" i="1" s="1"/>
  <c r="AH421" i="1"/>
  <c r="AI421" i="1" s="1"/>
  <c r="AF421" i="1"/>
  <c r="AG421" i="1" s="1"/>
  <c r="AC421" i="1"/>
  <c r="U421" i="1"/>
  <c r="CF420" i="1"/>
  <c r="CD420" i="1"/>
  <c r="BA420" i="1"/>
  <c r="AR420" i="1"/>
  <c r="AL420" i="1"/>
  <c r="AH420" i="1"/>
  <c r="AI420" i="1" s="1"/>
  <c r="AF420" i="1"/>
  <c r="AG420" i="1" s="1"/>
  <c r="AC420" i="1"/>
  <c r="U420" i="1"/>
  <c r="CF419" i="1"/>
  <c r="CD419" i="1"/>
  <c r="BA419" i="1"/>
  <c r="AR419" i="1"/>
  <c r="AL419" i="1"/>
  <c r="AH419" i="1"/>
  <c r="AI419" i="1" s="1"/>
  <c r="AF419" i="1"/>
  <c r="AG419" i="1" s="1"/>
  <c r="AC419" i="1"/>
  <c r="U419" i="1"/>
  <c r="CF418" i="1"/>
  <c r="CD418" i="1"/>
  <c r="BA418" i="1"/>
  <c r="AR418" i="1"/>
  <c r="AL418" i="1"/>
  <c r="AM418" i="1" s="1"/>
  <c r="BB418" i="1" s="1"/>
  <c r="AH418" i="1"/>
  <c r="AI418" i="1" s="1"/>
  <c r="AF418" i="1"/>
  <c r="AG418" i="1" s="1"/>
  <c r="AC418" i="1"/>
  <c r="U418" i="1"/>
  <c r="CF417" i="1"/>
  <c r="CD417" i="1"/>
  <c r="BA417" i="1"/>
  <c r="AR417" i="1"/>
  <c r="AL417" i="1"/>
  <c r="AN417" i="1" s="1"/>
  <c r="AH417" i="1"/>
  <c r="AI417" i="1" s="1"/>
  <c r="AF417" i="1"/>
  <c r="AG417" i="1" s="1"/>
  <c r="AC417" i="1"/>
  <c r="U417" i="1"/>
  <c r="CF416" i="1"/>
  <c r="CD416" i="1"/>
  <c r="BA416" i="1"/>
  <c r="AR416" i="1"/>
  <c r="AL416" i="1"/>
  <c r="AH416" i="1"/>
  <c r="AI416" i="1" s="1"/>
  <c r="AF416" i="1"/>
  <c r="AG416" i="1" s="1"/>
  <c r="AC416" i="1"/>
  <c r="U416" i="1"/>
  <c r="CF415" i="1"/>
  <c r="CD415" i="1"/>
  <c r="BA415" i="1"/>
  <c r="AR415" i="1"/>
  <c r="AL415" i="1"/>
  <c r="AN415" i="1" s="1"/>
  <c r="AH415" i="1"/>
  <c r="AI415" i="1" s="1"/>
  <c r="AF415" i="1"/>
  <c r="AG415" i="1" s="1"/>
  <c r="AC415" i="1"/>
  <c r="U415" i="1"/>
  <c r="CF414" i="1"/>
  <c r="CD414" i="1"/>
  <c r="BA414" i="1"/>
  <c r="AR414" i="1"/>
  <c r="AL414" i="1"/>
  <c r="AN414" i="1" s="1"/>
  <c r="AH414" i="1"/>
  <c r="AI414" i="1" s="1"/>
  <c r="AF414" i="1"/>
  <c r="AG414" i="1" s="1"/>
  <c r="AC414" i="1"/>
  <c r="U414" i="1"/>
  <c r="CF413" i="1"/>
  <c r="CD413" i="1"/>
  <c r="BA413" i="1"/>
  <c r="AR413" i="1"/>
  <c r="AL413" i="1"/>
  <c r="AM413" i="1" s="1"/>
  <c r="CG413" i="1" s="1"/>
  <c r="AH413" i="1"/>
  <c r="AI413" i="1" s="1"/>
  <c r="AF413" i="1"/>
  <c r="AG413" i="1" s="1"/>
  <c r="AC413" i="1"/>
  <c r="U413" i="1"/>
  <c r="CF412" i="1"/>
  <c r="CD412" i="1"/>
  <c r="BA412" i="1"/>
  <c r="AR412" i="1"/>
  <c r="AL412" i="1"/>
  <c r="AN412" i="1" s="1"/>
  <c r="AH412" i="1"/>
  <c r="AI412" i="1" s="1"/>
  <c r="AF412" i="1"/>
  <c r="AG412" i="1" s="1"/>
  <c r="AC412" i="1"/>
  <c r="U412" i="1"/>
  <c r="CF411" i="1"/>
  <c r="CD411" i="1"/>
  <c r="BA411" i="1"/>
  <c r="AR411" i="1"/>
  <c r="AL411" i="1"/>
  <c r="AH411" i="1"/>
  <c r="AI411" i="1" s="1"/>
  <c r="AF411" i="1"/>
  <c r="AG411" i="1" s="1"/>
  <c r="AC411" i="1"/>
  <c r="U411" i="1"/>
  <c r="CF410" i="1"/>
  <c r="CD410" i="1"/>
  <c r="BA410" i="1"/>
  <c r="AR410" i="1"/>
  <c r="AL410" i="1"/>
  <c r="AM410" i="1" s="1"/>
  <c r="AH410" i="1"/>
  <c r="AI410" i="1" s="1"/>
  <c r="AF410" i="1"/>
  <c r="AG410" i="1" s="1"/>
  <c r="AC410" i="1"/>
  <c r="U410" i="1"/>
  <c r="CF409" i="1"/>
  <c r="CD409" i="1"/>
  <c r="BA409" i="1"/>
  <c r="AR409" i="1"/>
  <c r="AL409" i="1"/>
  <c r="AN409" i="1" s="1"/>
  <c r="AH409" i="1"/>
  <c r="AI409" i="1" s="1"/>
  <c r="AF409" i="1"/>
  <c r="AG409" i="1" s="1"/>
  <c r="AC409" i="1"/>
  <c r="U409" i="1"/>
  <c r="CF408" i="1"/>
  <c r="CD408" i="1"/>
  <c r="BA408" i="1"/>
  <c r="AR408" i="1"/>
  <c r="AL408" i="1"/>
  <c r="AN408" i="1" s="1"/>
  <c r="AH408" i="1"/>
  <c r="AI408" i="1" s="1"/>
  <c r="AF408" i="1"/>
  <c r="AG408" i="1" s="1"/>
  <c r="AC408" i="1"/>
  <c r="U408" i="1"/>
  <c r="CF407" i="1"/>
  <c r="CD407" i="1"/>
  <c r="BA407" i="1"/>
  <c r="AR407" i="1"/>
  <c r="AL407" i="1"/>
  <c r="AH407" i="1"/>
  <c r="AI407" i="1" s="1"/>
  <c r="AF407" i="1"/>
  <c r="AG407" i="1" s="1"/>
  <c r="AC407" i="1"/>
  <c r="U407" i="1"/>
  <c r="CF406" i="1"/>
  <c r="CD406" i="1"/>
  <c r="BA406" i="1"/>
  <c r="AR406" i="1"/>
  <c r="AL406" i="1"/>
  <c r="AN406" i="1" s="1"/>
  <c r="AH406" i="1"/>
  <c r="AI406" i="1" s="1"/>
  <c r="AF406" i="1"/>
  <c r="AG406" i="1" s="1"/>
  <c r="AC406" i="1"/>
  <c r="U406" i="1"/>
  <c r="CF405" i="1"/>
  <c r="CD405" i="1"/>
  <c r="BA405" i="1"/>
  <c r="AR405" i="1"/>
  <c r="AL405" i="1"/>
  <c r="AN405" i="1" s="1"/>
  <c r="AH405" i="1"/>
  <c r="AI405" i="1" s="1"/>
  <c r="AF405" i="1"/>
  <c r="AG405" i="1" s="1"/>
  <c r="AC405" i="1"/>
  <c r="U405" i="1"/>
  <c r="CF404" i="1"/>
  <c r="CD404" i="1"/>
  <c r="BA404" i="1"/>
  <c r="AR404" i="1"/>
  <c r="AL404" i="1"/>
  <c r="AM404" i="1" s="1"/>
  <c r="AH404" i="1"/>
  <c r="AI404" i="1" s="1"/>
  <c r="AF404" i="1"/>
  <c r="AG404" i="1" s="1"/>
  <c r="AC404" i="1"/>
  <c r="U404" i="1"/>
  <c r="CF403" i="1"/>
  <c r="CD403" i="1"/>
  <c r="BA403" i="1"/>
  <c r="AR403" i="1"/>
  <c r="AL403" i="1"/>
  <c r="AH403" i="1"/>
  <c r="AI403" i="1" s="1"/>
  <c r="AF403" i="1"/>
  <c r="AG403" i="1" s="1"/>
  <c r="AC403" i="1"/>
  <c r="U403" i="1"/>
  <c r="CF402" i="1"/>
  <c r="CD402" i="1"/>
  <c r="BA402" i="1"/>
  <c r="AR402" i="1"/>
  <c r="AL402" i="1"/>
  <c r="AM402" i="1" s="1"/>
  <c r="BB402" i="1" s="1"/>
  <c r="AH402" i="1"/>
  <c r="AI402" i="1" s="1"/>
  <c r="AF402" i="1"/>
  <c r="AG402" i="1" s="1"/>
  <c r="AC402" i="1"/>
  <c r="U402" i="1"/>
  <c r="CF401" i="1"/>
  <c r="CD401" i="1"/>
  <c r="BA401" i="1"/>
  <c r="AR401" i="1"/>
  <c r="AL401" i="1"/>
  <c r="AN401" i="1" s="1"/>
  <c r="AH401" i="1"/>
  <c r="AI401" i="1" s="1"/>
  <c r="AF401" i="1"/>
  <c r="AG401" i="1" s="1"/>
  <c r="AC401" i="1"/>
  <c r="U401" i="1"/>
  <c r="CF400" i="1"/>
  <c r="CD400" i="1"/>
  <c r="BA400" i="1"/>
  <c r="AR400" i="1"/>
  <c r="AL400" i="1"/>
  <c r="AH400" i="1"/>
  <c r="AI400" i="1" s="1"/>
  <c r="AF400" i="1"/>
  <c r="AG400" i="1" s="1"/>
  <c r="AC400" i="1"/>
  <c r="U400" i="1"/>
  <c r="CF399" i="1"/>
  <c r="CD399" i="1"/>
  <c r="BA399" i="1"/>
  <c r="AR399" i="1"/>
  <c r="AL399" i="1"/>
  <c r="AN399" i="1" s="1"/>
  <c r="AH399" i="1"/>
  <c r="AI399" i="1" s="1"/>
  <c r="AF399" i="1"/>
  <c r="AG399" i="1" s="1"/>
  <c r="AC399" i="1"/>
  <c r="U399" i="1"/>
  <c r="CF398" i="1"/>
  <c r="CD398" i="1"/>
  <c r="BA398" i="1"/>
  <c r="AR398" i="1"/>
  <c r="AL398" i="1"/>
  <c r="AM398" i="1" s="1"/>
  <c r="CG398" i="1" s="1"/>
  <c r="AH398" i="1"/>
  <c r="AI398" i="1" s="1"/>
  <c r="AF398" i="1"/>
  <c r="AG398" i="1" s="1"/>
  <c r="AC398" i="1"/>
  <c r="U398" i="1"/>
  <c r="CF397" i="1"/>
  <c r="CD397" i="1"/>
  <c r="BA397" i="1"/>
  <c r="AR397" i="1"/>
  <c r="AL397" i="1"/>
  <c r="AN397" i="1" s="1"/>
  <c r="AH397" i="1"/>
  <c r="AI397" i="1" s="1"/>
  <c r="AF397" i="1"/>
  <c r="AG397" i="1" s="1"/>
  <c r="AC397" i="1"/>
  <c r="U397" i="1"/>
  <c r="CF396" i="1"/>
  <c r="CD396" i="1"/>
  <c r="BA396" i="1"/>
  <c r="AR396" i="1"/>
  <c r="AL396" i="1"/>
  <c r="AN396" i="1" s="1"/>
  <c r="AH396" i="1"/>
  <c r="AI396" i="1" s="1"/>
  <c r="AF396" i="1"/>
  <c r="AG396" i="1" s="1"/>
  <c r="AC396" i="1"/>
  <c r="U396" i="1"/>
  <c r="CF395" i="1"/>
  <c r="CD395" i="1"/>
  <c r="BA395" i="1"/>
  <c r="AR395" i="1"/>
  <c r="AL395" i="1"/>
  <c r="AN395" i="1" s="1"/>
  <c r="AH395" i="1"/>
  <c r="AI395" i="1" s="1"/>
  <c r="AF395" i="1"/>
  <c r="AG395" i="1" s="1"/>
  <c r="AC395" i="1"/>
  <c r="U395" i="1"/>
  <c r="CF394" i="1"/>
  <c r="CD394" i="1"/>
  <c r="BA394" i="1"/>
  <c r="AR394" i="1"/>
  <c r="AL394" i="1"/>
  <c r="AN394" i="1" s="1"/>
  <c r="AH394" i="1"/>
  <c r="AI394" i="1" s="1"/>
  <c r="AF394" i="1"/>
  <c r="AG394" i="1" s="1"/>
  <c r="AC394" i="1"/>
  <c r="U394" i="1"/>
  <c r="CF393" i="1"/>
  <c r="CD393" i="1"/>
  <c r="BA393" i="1"/>
  <c r="AR393" i="1"/>
  <c r="AL393" i="1"/>
  <c r="AM393" i="1" s="1"/>
  <c r="BB393" i="1" s="1"/>
  <c r="AH393" i="1"/>
  <c r="AI393" i="1" s="1"/>
  <c r="AF393" i="1"/>
  <c r="AG393" i="1" s="1"/>
  <c r="AC393" i="1"/>
  <c r="U393" i="1"/>
  <c r="CF392" i="1"/>
  <c r="CD392" i="1"/>
  <c r="BA392" i="1"/>
  <c r="AR392" i="1"/>
  <c r="AL392" i="1"/>
  <c r="AH392" i="1"/>
  <c r="AI392" i="1" s="1"/>
  <c r="AF392" i="1"/>
  <c r="AG392" i="1" s="1"/>
  <c r="AC392" i="1"/>
  <c r="U392" i="1"/>
  <c r="CF391" i="1"/>
  <c r="CD391" i="1"/>
  <c r="BA391" i="1"/>
  <c r="AR391" i="1"/>
  <c r="AL391" i="1"/>
  <c r="AN391" i="1" s="1"/>
  <c r="AH391" i="1"/>
  <c r="AI391" i="1" s="1"/>
  <c r="AF391" i="1"/>
  <c r="AG391" i="1" s="1"/>
  <c r="AC391" i="1"/>
  <c r="U391" i="1"/>
  <c r="CF390" i="1"/>
  <c r="CD390" i="1"/>
  <c r="BA390" i="1"/>
  <c r="AR390" i="1"/>
  <c r="AL390" i="1"/>
  <c r="AM390" i="1" s="1"/>
  <c r="AH390" i="1"/>
  <c r="AI390" i="1" s="1"/>
  <c r="AF390" i="1"/>
  <c r="AG390" i="1" s="1"/>
  <c r="AC390" i="1"/>
  <c r="U390" i="1"/>
  <c r="CF389" i="1"/>
  <c r="CD389" i="1"/>
  <c r="BA389" i="1"/>
  <c r="AR389" i="1"/>
  <c r="AL389" i="1"/>
  <c r="AN389" i="1" s="1"/>
  <c r="AH389" i="1"/>
  <c r="AI389" i="1" s="1"/>
  <c r="AF389" i="1"/>
  <c r="AG389" i="1" s="1"/>
  <c r="AC389" i="1"/>
  <c r="U389" i="1"/>
  <c r="CF388" i="1"/>
  <c r="CD388" i="1"/>
  <c r="BA388" i="1"/>
  <c r="AR388" i="1"/>
  <c r="AL388" i="1"/>
  <c r="AN388" i="1" s="1"/>
  <c r="AH388" i="1"/>
  <c r="AI388" i="1" s="1"/>
  <c r="AF388" i="1"/>
  <c r="AG388" i="1" s="1"/>
  <c r="AC388" i="1"/>
  <c r="U388" i="1"/>
  <c r="CF387" i="1"/>
  <c r="CD387" i="1"/>
  <c r="BA387" i="1"/>
  <c r="AR387" i="1"/>
  <c r="AL387" i="1"/>
  <c r="AH387" i="1"/>
  <c r="AI387" i="1" s="1"/>
  <c r="AF387" i="1"/>
  <c r="AG387" i="1" s="1"/>
  <c r="AC387" i="1"/>
  <c r="U387" i="1"/>
  <c r="CF386" i="1"/>
  <c r="CD386" i="1"/>
  <c r="BA386" i="1"/>
  <c r="AR386" i="1"/>
  <c r="AL386" i="1"/>
  <c r="AH386" i="1"/>
  <c r="AI386" i="1" s="1"/>
  <c r="AF386" i="1"/>
  <c r="AG386" i="1" s="1"/>
  <c r="AC386" i="1"/>
  <c r="U386" i="1"/>
  <c r="CF385" i="1"/>
  <c r="CD385" i="1"/>
  <c r="BA385" i="1"/>
  <c r="AR385" i="1"/>
  <c r="AL385" i="1"/>
  <c r="AH385" i="1"/>
  <c r="AI385" i="1" s="1"/>
  <c r="AF385" i="1"/>
  <c r="AG385" i="1" s="1"/>
  <c r="AC385" i="1"/>
  <c r="U385" i="1"/>
  <c r="CF384" i="1"/>
  <c r="CD384" i="1"/>
  <c r="BA384" i="1"/>
  <c r="AR384" i="1"/>
  <c r="AL384" i="1"/>
  <c r="AH384" i="1"/>
  <c r="AI384" i="1" s="1"/>
  <c r="AF384" i="1"/>
  <c r="AG384" i="1" s="1"/>
  <c r="AC384" i="1"/>
  <c r="U384" i="1"/>
  <c r="CF383" i="1"/>
  <c r="CD383" i="1"/>
  <c r="BA383" i="1"/>
  <c r="AR383" i="1"/>
  <c r="AL383" i="1"/>
  <c r="AN383" i="1" s="1"/>
  <c r="AH383" i="1"/>
  <c r="AI383" i="1" s="1"/>
  <c r="AF383" i="1"/>
  <c r="AG383" i="1" s="1"/>
  <c r="AC383" i="1"/>
  <c r="U383" i="1"/>
  <c r="CF382" i="1"/>
  <c r="CD382" i="1"/>
  <c r="BA382" i="1"/>
  <c r="AR382" i="1"/>
  <c r="AL382" i="1"/>
  <c r="AM382" i="1" s="1"/>
  <c r="AH382" i="1"/>
  <c r="AI382" i="1" s="1"/>
  <c r="AF382" i="1"/>
  <c r="AG382" i="1" s="1"/>
  <c r="AC382" i="1"/>
  <c r="U382" i="1"/>
  <c r="CF381" i="1"/>
  <c r="CD381" i="1"/>
  <c r="BA381" i="1"/>
  <c r="AR381" i="1"/>
  <c r="AL381" i="1"/>
  <c r="AH381" i="1"/>
  <c r="AI381" i="1" s="1"/>
  <c r="AF381" i="1"/>
  <c r="AG381" i="1" s="1"/>
  <c r="AC381" i="1"/>
  <c r="U381" i="1"/>
  <c r="CF380" i="1"/>
  <c r="CD380" i="1"/>
  <c r="BA380" i="1"/>
  <c r="AR380" i="1"/>
  <c r="AL380" i="1"/>
  <c r="AN380" i="1" s="1"/>
  <c r="AH380" i="1"/>
  <c r="AI380" i="1" s="1"/>
  <c r="AF380" i="1"/>
  <c r="AG380" i="1" s="1"/>
  <c r="AC380" i="1"/>
  <c r="U380" i="1"/>
  <c r="CF379" i="1"/>
  <c r="CD379" i="1"/>
  <c r="BA379" i="1"/>
  <c r="AR379" i="1"/>
  <c r="AL379" i="1"/>
  <c r="AH379" i="1"/>
  <c r="AI379" i="1" s="1"/>
  <c r="AF379" i="1"/>
  <c r="AG379" i="1" s="1"/>
  <c r="AC379" i="1"/>
  <c r="U379" i="1"/>
  <c r="CF378" i="1"/>
  <c r="CD378" i="1"/>
  <c r="BA378" i="1"/>
  <c r="AR378" i="1"/>
  <c r="AL378" i="1"/>
  <c r="AH378" i="1"/>
  <c r="AI378" i="1" s="1"/>
  <c r="AF378" i="1"/>
  <c r="AG378" i="1" s="1"/>
  <c r="AC378" i="1"/>
  <c r="U378" i="1"/>
  <c r="CF377" i="1"/>
  <c r="CD377" i="1"/>
  <c r="BA377" i="1"/>
  <c r="AR377" i="1"/>
  <c r="AL377" i="1"/>
  <c r="AN377" i="1" s="1"/>
  <c r="AH377" i="1"/>
  <c r="AI377" i="1" s="1"/>
  <c r="AF377" i="1"/>
  <c r="AG377" i="1" s="1"/>
  <c r="AC377" i="1"/>
  <c r="U377" i="1"/>
  <c r="CF376" i="1"/>
  <c r="CD376" i="1"/>
  <c r="BA376" i="1"/>
  <c r="AR376" i="1"/>
  <c r="AL376" i="1"/>
  <c r="AH376" i="1"/>
  <c r="AI376" i="1" s="1"/>
  <c r="AF376" i="1"/>
  <c r="AG376" i="1" s="1"/>
  <c r="AC376" i="1"/>
  <c r="U376" i="1"/>
  <c r="CF375" i="1"/>
  <c r="CD375" i="1"/>
  <c r="BA375" i="1"/>
  <c r="AR375" i="1"/>
  <c r="AL375" i="1"/>
  <c r="AN375" i="1" s="1"/>
  <c r="AH375" i="1"/>
  <c r="AI375" i="1" s="1"/>
  <c r="AF375" i="1"/>
  <c r="AG375" i="1" s="1"/>
  <c r="AC375" i="1"/>
  <c r="U375" i="1"/>
  <c r="CF374" i="1"/>
  <c r="CD374" i="1"/>
  <c r="BA374" i="1"/>
  <c r="AR374" i="1"/>
  <c r="AL374" i="1"/>
  <c r="AM374" i="1" s="1"/>
  <c r="AH374" i="1"/>
  <c r="AI374" i="1" s="1"/>
  <c r="AF374" i="1"/>
  <c r="AG374" i="1" s="1"/>
  <c r="AC374" i="1"/>
  <c r="U374" i="1"/>
  <c r="CF373" i="1"/>
  <c r="CD373" i="1"/>
  <c r="BA373" i="1"/>
  <c r="AR373" i="1"/>
  <c r="AL373" i="1"/>
  <c r="AN373" i="1" s="1"/>
  <c r="AH373" i="1"/>
  <c r="AI373" i="1" s="1"/>
  <c r="AF373" i="1"/>
  <c r="AG373" i="1" s="1"/>
  <c r="AC373" i="1"/>
  <c r="U373" i="1"/>
  <c r="CF372" i="1"/>
  <c r="CD372" i="1"/>
  <c r="BA372" i="1"/>
  <c r="AR372" i="1"/>
  <c r="AL372" i="1"/>
  <c r="AN372" i="1" s="1"/>
  <c r="AH372" i="1"/>
  <c r="AI372" i="1" s="1"/>
  <c r="AF372" i="1"/>
  <c r="AG372" i="1" s="1"/>
  <c r="AC372" i="1"/>
  <c r="U372" i="1"/>
  <c r="CF371" i="1"/>
  <c r="CD371" i="1"/>
  <c r="BA371" i="1"/>
  <c r="AR371" i="1"/>
  <c r="AL371" i="1"/>
  <c r="AN371" i="1" s="1"/>
  <c r="AH371" i="1"/>
  <c r="AI371" i="1" s="1"/>
  <c r="AF371" i="1"/>
  <c r="AG371" i="1" s="1"/>
  <c r="AC371" i="1"/>
  <c r="U371" i="1"/>
  <c r="CF370" i="1"/>
  <c r="CD370" i="1"/>
  <c r="BA370" i="1"/>
  <c r="AR370" i="1"/>
  <c r="AL370" i="1"/>
  <c r="AN370" i="1" s="1"/>
  <c r="AH370" i="1"/>
  <c r="AI370" i="1" s="1"/>
  <c r="AF370" i="1"/>
  <c r="AG370" i="1" s="1"/>
  <c r="AC370" i="1"/>
  <c r="U370" i="1"/>
  <c r="CF369" i="1"/>
  <c r="CD369" i="1"/>
  <c r="BA369" i="1"/>
  <c r="AR369" i="1"/>
  <c r="AL369" i="1"/>
  <c r="AH369" i="1"/>
  <c r="AI369" i="1" s="1"/>
  <c r="AF369" i="1"/>
  <c r="AG369" i="1" s="1"/>
  <c r="AC369" i="1"/>
  <c r="U369" i="1"/>
  <c r="CF368" i="1"/>
  <c r="CD368" i="1"/>
  <c r="BA368" i="1"/>
  <c r="AR368" i="1"/>
  <c r="AL368" i="1"/>
  <c r="AH368" i="1"/>
  <c r="AI368" i="1" s="1"/>
  <c r="AF368" i="1"/>
  <c r="AG368" i="1" s="1"/>
  <c r="AC368" i="1"/>
  <c r="U368" i="1"/>
  <c r="CF367" i="1"/>
  <c r="CD367" i="1"/>
  <c r="BA367" i="1"/>
  <c r="AR367" i="1"/>
  <c r="AL367" i="1"/>
  <c r="AN367" i="1" s="1"/>
  <c r="AH367" i="1"/>
  <c r="AI367" i="1" s="1"/>
  <c r="AF367" i="1"/>
  <c r="AG367" i="1" s="1"/>
  <c r="AC367" i="1"/>
  <c r="U367" i="1"/>
  <c r="CF366" i="1"/>
  <c r="CD366" i="1"/>
  <c r="BA366" i="1"/>
  <c r="AR366" i="1"/>
  <c r="AL366" i="1"/>
  <c r="AM366" i="1" s="1"/>
  <c r="AH366" i="1"/>
  <c r="AI366" i="1" s="1"/>
  <c r="AF366" i="1"/>
  <c r="AG366" i="1" s="1"/>
  <c r="AC366" i="1"/>
  <c r="U366" i="1"/>
  <c r="CF365" i="1"/>
  <c r="CD365" i="1"/>
  <c r="BA365" i="1"/>
  <c r="AR365" i="1"/>
  <c r="AL365" i="1"/>
  <c r="AN365" i="1" s="1"/>
  <c r="AH365" i="1"/>
  <c r="AI365" i="1" s="1"/>
  <c r="AF365" i="1"/>
  <c r="AG365" i="1" s="1"/>
  <c r="AC365" i="1"/>
  <c r="U365" i="1"/>
  <c r="CF364" i="1"/>
  <c r="CD364" i="1"/>
  <c r="BA364" i="1"/>
  <c r="AR364" i="1"/>
  <c r="AL364" i="1"/>
  <c r="AH364" i="1"/>
  <c r="AI364" i="1" s="1"/>
  <c r="AF364" i="1"/>
  <c r="AG364" i="1" s="1"/>
  <c r="AC364" i="1"/>
  <c r="U364" i="1"/>
  <c r="CF363" i="1"/>
  <c r="CD363" i="1"/>
  <c r="BA363" i="1"/>
  <c r="AR363" i="1"/>
  <c r="AL363" i="1"/>
  <c r="AN363" i="1" s="1"/>
  <c r="AH363" i="1"/>
  <c r="AI363" i="1" s="1"/>
  <c r="AF363" i="1"/>
  <c r="AG363" i="1" s="1"/>
  <c r="AC363" i="1"/>
  <c r="U363" i="1"/>
  <c r="CF362" i="1"/>
  <c r="CD362" i="1"/>
  <c r="BA362" i="1"/>
  <c r="AR362" i="1"/>
  <c r="AL362" i="1"/>
  <c r="AN362" i="1" s="1"/>
  <c r="AH362" i="1"/>
  <c r="AI362" i="1" s="1"/>
  <c r="AF362" i="1"/>
  <c r="AG362" i="1" s="1"/>
  <c r="AC362" i="1"/>
  <c r="U362" i="1"/>
  <c r="CF361" i="1"/>
  <c r="CD361" i="1"/>
  <c r="BA361" i="1"/>
  <c r="AR361" i="1"/>
  <c r="AL361" i="1"/>
  <c r="AH361" i="1"/>
  <c r="AI361" i="1" s="1"/>
  <c r="AF361" i="1"/>
  <c r="AG361" i="1" s="1"/>
  <c r="AC361" i="1"/>
  <c r="U361" i="1"/>
  <c r="CF360" i="1"/>
  <c r="CD360" i="1"/>
  <c r="BA360" i="1"/>
  <c r="AR360" i="1"/>
  <c r="AL360" i="1"/>
  <c r="AH360" i="1"/>
  <c r="AI360" i="1" s="1"/>
  <c r="AF360" i="1"/>
  <c r="AG360" i="1" s="1"/>
  <c r="AC360" i="1"/>
  <c r="U360" i="1"/>
  <c r="CF359" i="1"/>
  <c r="CD359" i="1"/>
  <c r="BA359" i="1"/>
  <c r="AR359" i="1"/>
  <c r="AL359" i="1"/>
  <c r="AN359" i="1" s="1"/>
  <c r="AH359" i="1"/>
  <c r="AI359" i="1" s="1"/>
  <c r="AF359" i="1"/>
  <c r="AG359" i="1" s="1"/>
  <c r="AC359" i="1"/>
  <c r="U359" i="1"/>
  <c r="CF358" i="1"/>
  <c r="CD358" i="1"/>
  <c r="BA358" i="1"/>
  <c r="AR358" i="1"/>
  <c r="AL358" i="1"/>
  <c r="AM358" i="1" s="1"/>
  <c r="CG358" i="1" s="1"/>
  <c r="AH358" i="1"/>
  <c r="AI358" i="1" s="1"/>
  <c r="AF358" i="1"/>
  <c r="AG358" i="1" s="1"/>
  <c r="AC358" i="1"/>
  <c r="U358" i="1"/>
  <c r="CF357" i="1"/>
  <c r="CD357" i="1"/>
  <c r="BA357" i="1"/>
  <c r="AR357" i="1"/>
  <c r="AL357" i="1"/>
  <c r="AN357" i="1" s="1"/>
  <c r="AH357" i="1"/>
  <c r="AI357" i="1" s="1"/>
  <c r="AF357" i="1"/>
  <c r="AG357" i="1" s="1"/>
  <c r="AC357" i="1"/>
  <c r="U357" i="1"/>
  <c r="CF356" i="1"/>
  <c r="CD356" i="1"/>
  <c r="BA356" i="1"/>
  <c r="AR356" i="1"/>
  <c r="AL356" i="1"/>
  <c r="AH356" i="1"/>
  <c r="AI356" i="1" s="1"/>
  <c r="AF356" i="1"/>
  <c r="AG356" i="1" s="1"/>
  <c r="AC356" i="1"/>
  <c r="U356" i="1"/>
  <c r="CF355" i="1"/>
  <c r="CD355" i="1"/>
  <c r="BA355" i="1"/>
  <c r="AR355" i="1"/>
  <c r="AL355" i="1"/>
  <c r="AM355" i="1" s="1"/>
  <c r="AX355" i="1" s="1"/>
  <c r="AH355" i="1"/>
  <c r="AI355" i="1" s="1"/>
  <c r="AF355" i="1"/>
  <c r="AG355" i="1" s="1"/>
  <c r="AC355" i="1"/>
  <c r="U355" i="1"/>
  <c r="CF354" i="1"/>
  <c r="CD354" i="1"/>
  <c r="BA354" i="1"/>
  <c r="AR354" i="1"/>
  <c r="AL354" i="1"/>
  <c r="AH354" i="1"/>
  <c r="AI354" i="1" s="1"/>
  <c r="AF354" i="1"/>
  <c r="AG354" i="1" s="1"/>
  <c r="AC354" i="1"/>
  <c r="U354" i="1"/>
  <c r="CF353" i="1"/>
  <c r="CD353" i="1"/>
  <c r="BA353" i="1"/>
  <c r="AR353" i="1"/>
  <c r="AL353" i="1"/>
  <c r="AH353" i="1"/>
  <c r="AI353" i="1" s="1"/>
  <c r="AF353" i="1"/>
  <c r="AG353" i="1" s="1"/>
  <c r="AC353" i="1"/>
  <c r="U353" i="1"/>
  <c r="CF352" i="1"/>
  <c r="CD352" i="1"/>
  <c r="BA352" i="1"/>
  <c r="AR352" i="1"/>
  <c r="AL352" i="1"/>
  <c r="AH352" i="1"/>
  <c r="AI352" i="1" s="1"/>
  <c r="AF352" i="1"/>
  <c r="AG352" i="1" s="1"/>
  <c r="AC352" i="1"/>
  <c r="U352" i="1"/>
  <c r="CF351" i="1"/>
  <c r="CD351" i="1"/>
  <c r="BA351" i="1"/>
  <c r="AR351" i="1"/>
  <c r="AL351" i="1"/>
  <c r="AN351" i="1" s="1"/>
  <c r="AH351" i="1"/>
  <c r="AI351" i="1" s="1"/>
  <c r="AF351" i="1"/>
  <c r="AG351" i="1" s="1"/>
  <c r="AC351" i="1"/>
  <c r="U351" i="1"/>
  <c r="CF350" i="1"/>
  <c r="CD350" i="1"/>
  <c r="BA350" i="1"/>
  <c r="AR350" i="1"/>
  <c r="AL350" i="1"/>
  <c r="AM350" i="1" s="1"/>
  <c r="AH350" i="1"/>
  <c r="AI350" i="1" s="1"/>
  <c r="AF350" i="1"/>
  <c r="AG350" i="1" s="1"/>
  <c r="AC350" i="1"/>
  <c r="U350" i="1"/>
  <c r="CF349" i="1"/>
  <c r="CD349" i="1"/>
  <c r="BA349" i="1"/>
  <c r="AR349" i="1"/>
  <c r="AL349" i="1"/>
  <c r="AM349" i="1" s="1"/>
  <c r="BB349" i="1" s="1"/>
  <c r="AH349" i="1"/>
  <c r="AI349" i="1" s="1"/>
  <c r="AF349" i="1"/>
  <c r="AG349" i="1" s="1"/>
  <c r="AC349" i="1"/>
  <c r="U349" i="1"/>
  <c r="CF348" i="1"/>
  <c r="CD348" i="1"/>
  <c r="BA348" i="1"/>
  <c r="AR348" i="1"/>
  <c r="AL348" i="1"/>
  <c r="AM348" i="1" s="1"/>
  <c r="BB348" i="1" s="1"/>
  <c r="AH348" i="1"/>
  <c r="AI348" i="1" s="1"/>
  <c r="AF348" i="1"/>
  <c r="AG348" i="1" s="1"/>
  <c r="AC348" i="1"/>
  <c r="U348" i="1"/>
  <c r="CF347" i="1"/>
  <c r="CD347" i="1"/>
  <c r="BA347" i="1"/>
  <c r="AR347" i="1"/>
  <c r="AL347" i="1"/>
  <c r="AM347" i="1" s="1"/>
  <c r="AH347" i="1"/>
  <c r="AI347" i="1" s="1"/>
  <c r="AF347" i="1"/>
  <c r="AG347" i="1" s="1"/>
  <c r="AC347" i="1"/>
  <c r="U347" i="1"/>
  <c r="CF346" i="1"/>
  <c r="CD346" i="1"/>
  <c r="BA346" i="1"/>
  <c r="AR346" i="1"/>
  <c r="AL346" i="1"/>
  <c r="AN346" i="1" s="1"/>
  <c r="AH346" i="1"/>
  <c r="AI346" i="1" s="1"/>
  <c r="AF346" i="1"/>
  <c r="AG346" i="1" s="1"/>
  <c r="AC346" i="1"/>
  <c r="U346" i="1"/>
  <c r="CF345" i="1"/>
  <c r="CD345" i="1"/>
  <c r="BA345" i="1"/>
  <c r="AR345" i="1"/>
  <c r="AL345" i="1"/>
  <c r="AM345" i="1" s="1"/>
  <c r="AH345" i="1"/>
  <c r="AI345" i="1" s="1"/>
  <c r="AF345" i="1"/>
  <c r="AG345" i="1" s="1"/>
  <c r="AC345" i="1"/>
  <c r="U345" i="1"/>
  <c r="CF344" i="1"/>
  <c r="CD344" i="1"/>
  <c r="BA344" i="1"/>
  <c r="AR344" i="1"/>
  <c r="AL344" i="1"/>
  <c r="AN344" i="1" s="1"/>
  <c r="AH344" i="1"/>
  <c r="AI344" i="1" s="1"/>
  <c r="AF344" i="1"/>
  <c r="AG344" i="1" s="1"/>
  <c r="AC344" i="1"/>
  <c r="U344" i="1"/>
  <c r="CF343" i="1"/>
  <c r="CD343" i="1"/>
  <c r="BA343" i="1"/>
  <c r="AR343" i="1"/>
  <c r="AL343" i="1"/>
  <c r="AN343" i="1" s="1"/>
  <c r="AH343" i="1"/>
  <c r="AI343" i="1" s="1"/>
  <c r="AF343" i="1"/>
  <c r="AG343" i="1" s="1"/>
  <c r="AC343" i="1"/>
  <c r="U343" i="1"/>
  <c r="CF342" i="1"/>
  <c r="CD342" i="1"/>
  <c r="BA342" i="1"/>
  <c r="AR342" i="1"/>
  <c r="AL342" i="1"/>
  <c r="AN342" i="1" s="1"/>
  <c r="AH342" i="1"/>
  <c r="AI342" i="1" s="1"/>
  <c r="AF342" i="1"/>
  <c r="AG342" i="1" s="1"/>
  <c r="AC342" i="1"/>
  <c r="U342" i="1"/>
  <c r="CF341" i="1"/>
  <c r="CD341" i="1"/>
  <c r="BA341" i="1"/>
  <c r="AR341" i="1"/>
  <c r="AL341" i="1"/>
  <c r="AH341" i="1"/>
  <c r="AI341" i="1" s="1"/>
  <c r="AF341" i="1"/>
  <c r="AG341" i="1" s="1"/>
  <c r="AC341" i="1"/>
  <c r="U341" i="1"/>
  <c r="CF340" i="1"/>
  <c r="CD340" i="1"/>
  <c r="BA340" i="1"/>
  <c r="AR340" i="1"/>
  <c r="AL340" i="1"/>
  <c r="AM340" i="1" s="1"/>
  <c r="AH340" i="1"/>
  <c r="AI340" i="1" s="1"/>
  <c r="AF340" i="1"/>
  <c r="AG340" i="1" s="1"/>
  <c r="AC340" i="1"/>
  <c r="U340" i="1"/>
  <c r="CF339" i="1"/>
  <c r="CD339" i="1"/>
  <c r="BA339" i="1"/>
  <c r="AR339" i="1"/>
  <c r="AL339" i="1"/>
  <c r="AM339" i="1" s="1"/>
  <c r="AH339" i="1"/>
  <c r="AI339" i="1" s="1"/>
  <c r="AF339" i="1"/>
  <c r="AG339" i="1" s="1"/>
  <c r="AC339" i="1"/>
  <c r="U339" i="1"/>
  <c r="CF338" i="1"/>
  <c r="CD338" i="1"/>
  <c r="BA338" i="1"/>
  <c r="AR338" i="1"/>
  <c r="AL338" i="1"/>
  <c r="AN338" i="1" s="1"/>
  <c r="AH338" i="1"/>
  <c r="AI338" i="1" s="1"/>
  <c r="AF338" i="1"/>
  <c r="AG338" i="1" s="1"/>
  <c r="AC338" i="1"/>
  <c r="U338" i="1"/>
  <c r="CF337" i="1"/>
  <c r="CD337" i="1"/>
  <c r="BA337" i="1"/>
  <c r="AR337" i="1"/>
  <c r="AL337" i="1"/>
  <c r="AM337" i="1" s="1"/>
  <c r="AH337" i="1"/>
  <c r="AI337" i="1" s="1"/>
  <c r="AF337" i="1"/>
  <c r="AG337" i="1" s="1"/>
  <c r="AC337" i="1"/>
  <c r="U337" i="1"/>
  <c r="CF336" i="1"/>
  <c r="CD336" i="1"/>
  <c r="BA336" i="1"/>
  <c r="AR336" i="1"/>
  <c r="AL336" i="1"/>
  <c r="AM336" i="1" s="1"/>
  <c r="BB336" i="1" s="1"/>
  <c r="AH336" i="1"/>
  <c r="AI336" i="1" s="1"/>
  <c r="AF336" i="1"/>
  <c r="AG336" i="1" s="1"/>
  <c r="AC336" i="1"/>
  <c r="U336" i="1"/>
  <c r="CF335" i="1"/>
  <c r="CD335" i="1"/>
  <c r="BA335" i="1"/>
  <c r="AR335" i="1"/>
  <c r="AL335" i="1"/>
  <c r="AM335" i="1" s="1"/>
  <c r="BB335" i="1" s="1"/>
  <c r="AH335" i="1"/>
  <c r="AI335" i="1" s="1"/>
  <c r="AF335" i="1"/>
  <c r="AG335" i="1" s="1"/>
  <c r="AC335" i="1"/>
  <c r="U335" i="1"/>
  <c r="CF334" i="1"/>
  <c r="CD334" i="1"/>
  <c r="BA334" i="1"/>
  <c r="AR334" i="1"/>
  <c r="AL334" i="1"/>
  <c r="AN334" i="1" s="1"/>
  <c r="AH334" i="1"/>
  <c r="AI334" i="1" s="1"/>
  <c r="AF334" i="1"/>
  <c r="AG334" i="1" s="1"/>
  <c r="AC334" i="1"/>
  <c r="U334" i="1"/>
  <c r="CF333" i="1"/>
  <c r="CD333" i="1"/>
  <c r="BA333" i="1"/>
  <c r="AR333" i="1"/>
  <c r="AL333" i="1"/>
  <c r="AH333" i="1"/>
  <c r="AI333" i="1" s="1"/>
  <c r="AF333" i="1"/>
  <c r="AG333" i="1" s="1"/>
  <c r="AC333" i="1"/>
  <c r="U333" i="1"/>
  <c r="CF332" i="1"/>
  <c r="CD332" i="1"/>
  <c r="BA332" i="1"/>
  <c r="AR332" i="1"/>
  <c r="AL332" i="1"/>
  <c r="AM332" i="1" s="1"/>
  <c r="BB332" i="1" s="1"/>
  <c r="AH332" i="1"/>
  <c r="AI332" i="1" s="1"/>
  <c r="AF332" i="1"/>
  <c r="AG332" i="1" s="1"/>
  <c r="AC332" i="1"/>
  <c r="U332" i="1"/>
  <c r="CF331" i="1"/>
  <c r="CD331" i="1"/>
  <c r="BA331" i="1"/>
  <c r="AR331" i="1"/>
  <c r="AL331" i="1"/>
  <c r="AM331" i="1" s="1"/>
  <c r="BB331" i="1" s="1"/>
  <c r="AH331" i="1"/>
  <c r="AI331" i="1" s="1"/>
  <c r="AF331" i="1"/>
  <c r="AG331" i="1" s="1"/>
  <c r="AC331" i="1"/>
  <c r="U331" i="1"/>
  <c r="CF330" i="1"/>
  <c r="CD330" i="1"/>
  <c r="BA330" i="1"/>
  <c r="AR330" i="1"/>
  <c r="AL330" i="1"/>
  <c r="AN330" i="1" s="1"/>
  <c r="AH330" i="1"/>
  <c r="AI330" i="1" s="1"/>
  <c r="AF330" i="1"/>
  <c r="AG330" i="1" s="1"/>
  <c r="AC330" i="1"/>
  <c r="U330" i="1"/>
  <c r="CF329" i="1"/>
  <c r="CD329" i="1"/>
  <c r="BA329" i="1"/>
  <c r="AR329" i="1"/>
  <c r="AL329" i="1"/>
  <c r="AM329" i="1" s="1"/>
  <c r="AH329" i="1"/>
  <c r="AI329" i="1" s="1"/>
  <c r="AF329" i="1"/>
  <c r="AG329" i="1" s="1"/>
  <c r="AC329" i="1"/>
  <c r="U329" i="1"/>
  <c r="CF328" i="1"/>
  <c r="CD328" i="1"/>
  <c r="BA328" i="1"/>
  <c r="AR328" i="1"/>
  <c r="AL328" i="1"/>
  <c r="AM328" i="1" s="1"/>
  <c r="BB328" i="1" s="1"/>
  <c r="AH328" i="1"/>
  <c r="AI328" i="1" s="1"/>
  <c r="AF328" i="1"/>
  <c r="AG328" i="1" s="1"/>
  <c r="AC328" i="1"/>
  <c r="U328" i="1"/>
  <c r="CF327" i="1"/>
  <c r="CD327" i="1"/>
  <c r="BA327" i="1"/>
  <c r="AR327" i="1"/>
  <c r="AL327" i="1"/>
  <c r="AN327" i="1" s="1"/>
  <c r="AH327" i="1"/>
  <c r="AI327" i="1" s="1"/>
  <c r="AF327" i="1"/>
  <c r="AG327" i="1" s="1"/>
  <c r="AC327" i="1"/>
  <c r="U327" i="1"/>
  <c r="CF326" i="1"/>
  <c r="CD326" i="1"/>
  <c r="BA326" i="1"/>
  <c r="AR326" i="1"/>
  <c r="AL326" i="1"/>
  <c r="AN326" i="1" s="1"/>
  <c r="AH326" i="1"/>
  <c r="AI326" i="1" s="1"/>
  <c r="AF326" i="1"/>
  <c r="AG326" i="1" s="1"/>
  <c r="AC326" i="1"/>
  <c r="U326" i="1"/>
  <c r="CF325" i="1"/>
  <c r="CD325" i="1"/>
  <c r="BA325" i="1"/>
  <c r="AR325" i="1"/>
  <c r="AL325" i="1"/>
  <c r="AH325" i="1"/>
  <c r="AI325" i="1" s="1"/>
  <c r="AF325" i="1"/>
  <c r="AG325" i="1" s="1"/>
  <c r="AC325" i="1"/>
  <c r="U325" i="1"/>
  <c r="CF324" i="1"/>
  <c r="CD324" i="1"/>
  <c r="BA324" i="1"/>
  <c r="AR324" i="1"/>
  <c r="AL324" i="1"/>
  <c r="AM324" i="1" s="1"/>
  <c r="BB324" i="1" s="1"/>
  <c r="AH324" i="1"/>
  <c r="AI324" i="1" s="1"/>
  <c r="AF324" i="1"/>
  <c r="AG324" i="1" s="1"/>
  <c r="AC324" i="1"/>
  <c r="U324" i="1"/>
  <c r="CF323" i="1"/>
  <c r="CD323" i="1"/>
  <c r="BA323" i="1"/>
  <c r="AR323" i="1"/>
  <c r="AL323" i="1"/>
  <c r="AN323" i="1" s="1"/>
  <c r="AH323" i="1"/>
  <c r="AI323" i="1" s="1"/>
  <c r="AF323" i="1"/>
  <c r="AG323" i="1" s="1"/>
  <c r="AC323" i="1"/>
  <c r="U323" i="1"/>
  <c r="CF322" i="1"/>
  <c r="CD322" i="1"/>
  <c r="BA322" i="1"/>
  <c r="AR322" i="1"/>
  <c r="AL322" i="1"/>
  <c r="AN322" i="1" s="1"/>
  <c r="AH322" i="1"/>
  <c r="AI322" i="1" s="1"/>
  <c r="AF322" i="1"/>
  <c r="AG322" i="1" s="1"/>
  <c r="AC322" i="1"/>
  <c r="U322" i="1"/>
  <c r="CF321" i="1"/>
  <c r="CD321" i="1"/>
  <c r="BA321" i="1"/>
  <c r="AR321" i="1"/>
  <c r="AL321" i="1"/>
  <c r="AM321" i="1" s="1"/>
  <c r="AH321" i="1"/>
  <c r="AI321" i="1" s="1"/>
  <c r="AF321" i="1"/>
  <c r="AG321" i="1" s="1"/>
  <c r="AC321" i="1"/>
  <c r="U321" i="1"/>
  <c r="CF320" i="1"/>
  <c r="CD320" i="1"/>
  <c r="BA320" i="1"/>
  <c r="AR320" i="1"/>
  <c r="AL320" i="1"/>
  <c r="AM320" i="1" s="1"/>
  <c r="AH320" i="1"/>
  <c r="AI320" i="1" s="1"/>
  <c r="AF320" i="1"/>
  <c r="AG320" i="1" s="1"/>
  <c r="AC320" i="1"/>
  <c r="U320" i="1"/>
  <c r="CF319" i="1"/>
  <c r="CD319" i="1"/>
  <c r="BA319" i="1"/>
  <c r="AR319" i="1"/>
  <c r="AL319" i="1"/>
  <c r="AN319" i="1" s="1"/>
  <c r="AH319" i="1"/>
  <c r="AI319" i="1" s="1"/>
  <c r="AF319" i="1"/>
  <c r="AG319" i="1" s="1"/>
  <c r="AC319" i="1"/>
  <c r="U319" i="1"/>
  <c r="CF318" i="1"/>
  <c r="CD318" i="1"/>
  <c r="BA318" i="1"/>
  <c r="AR318" i="1"/>
  <c r="AL318" i="1"/>
  <c r="AN318" i="1" s="1"/>
  <c r="AH318" i="1"/>
  <c r="AI318" i="1" s="1"/>
  <c r="AF318" i="1"/>
  <c r="AG318" i="1" s="1"/>
  <c r="AC318" i="1"/>
  <c r="U318" i="1"/>
  <c r="CF317" i="1"/>
  <c r="CD317" i="1"/>
  <c r="BA317" i="1"/>
  <c r="AR317" i="1"/>
  <c r="AL317" i="1"/>
  <c r="AH317" i="1"/>
  <c r="AI317" i="1" s="1"/>
  <c r="AF317" i="1"/>
  <c r="AG317" i="1" s="1"/>
  <c r="AC317" i="1"/>
  <c r="U317" i="1"/>
  <c r="CF316" i="1"/>
  <c r="CD316" i="1"/>
  <c r="BA316" i="1"/>
  <c r="AR316" i="1"/>
  <c r="AL316" i="1"/>
  <c r="AM316" i="1" s="1"/>
  <c r="AH316" i="1"/>
  <c r="AI316" i="1" s="1"/>
  <c r="AF316" i="1"/>
  <c r="AG316" i="1" s="1"/>
  <c r="AC316" i="1"/>
  <c r="U316" i="1"/>
  <c r="CF315" i="1"/>
  <c r="CD315" i="1"/>
  <c r="BA315" i="1"/>
  <c r="AR315" i="1"/>
  <c r="AL315" i="1"/>
  <c r="AN315" i="1" s="1"/>
  <c r="AH315" i="1"/>
  <c r="AI315" i="1" s="1"/>
  <c r="AF315" i="1"/>
  <c r="AG315" i="1" s="1"/>
  <c r="AC315" i="1"/>
  <c r="U315" i="1"/>
  <c r="CF314" i="1"/>
  <c r="CD314" i="1"/>
  <c r="BA314" i="1"/>
  <c r="AR314" i="1"/>
  <c r="AL314" i="1"/>
  <c r="AN314" i="1" s="1"/>
  <c r="AH314" i="1"/>
  <c r="AI314" i="1" s="1"/>
  <c r="AF314" i="1"/>
  <c r="AG314" i="1" s="1"/>
  <c r="AC314" i="1"/>
  <c r="U314" i="1"/>
  <c r="CF313" i="1"/>
  <c r="CD313" i="1"/>
  <c r="BA313" i="1"/>
  <c r="AR313" i="1"/>
  <c r="AL313" i="1"/>
  <c r="AM313" i="1" s="1"/>
  <c r="AH313" i="1"/>
  <c r="AI313" i="1" s="1"/>
  <c r="AF313" i="1"/>
  <c r="AG313" i="1" s="1"/>
  <c r="AC313" i="1"/>
  <c r="U313" i="1"/>
  <c r="CF312" i="1"/>
  <c r="CD312" i="1"/>
  <c r="BA312" i="1"/>
  <c r="AR312" i="1"/>
  <c r="AL312" i="1"/>
  <c r="AN312" i="1" s="1"/>
  <c r="AH312" i="1"/>
  <c r="AI312" i="1" s="1"/>
  <c r="AF312" i="1"/>
  <c r="AG312" i="1" s="1"/>
  <c r="AC312" i="1"/>
  <c r="U312" i="1"/>
  <c r="CF311" i="1"/>
  <c r="CD311" i="1"/>
  <c r="BA311" i="1"/>
  <c r="AR311" i="1"/>
  <c r="AL311" i="1"/>
  <c r="AM311" i="1" s="1"/>
  <c r="AH311" i="1"/>
  <c r="AI311" i="1" s="1"/>
  <c r="AF311" i="1"/>
  <c r="AG311" i="1" s="1"/>
  <c r="AC311" i="1"/>
  <c r="U311" i="1"/>
  <c r="CF310" i="1"/>
  <c r="CD310" i="1"/>
  <c r="BA310" i="1"/>
  <c r="AR310" i="1"/>
  <c r="AL310" i="1"/>
  <c r="AN310" i="1" s="1"/>
  <c r="AH310" i="1"/>
  <c r="AI310" i="1" s="1"/>
  <c r="AF310" i="1"/>
  <c r="AG310" i="1" s="1"/>
  <c r="AC310" i="1"/>
  <c r="U310" i="1"/>
  <c r="CF309" i="1"/>
  <c r="CD309" i="1"/>
  <c r="BA309" i="1"/>
  <c r="AR309" i="1"/>
  <c r="AL309" i="1"/>
  <c r="AH309" i="1"/>
  <c r="AI309" i="1" s="1"/>
  <c r="AF309" i="1"/>
  <c r="AG309" i="1" s="1"/>
  <c r="AC309" i="1"/>
  <c r="U309" i="1"/>
  <c r="CF308" i="1"/>
  <c r="CD308" i="1"/>
  <c r="BA308" i="1"/>
  <c r="AR308" i="1"/>
  <c r="AL308" i="1"/>
  <c r="AM308" i="1" s="1"/>
  <c r="BB308" i="1" s="1"/>
  <c r="AH308" i="1"/>
  <c r="AI308" i="1" s="1"/>
  <c r="AF308" i="1"/>
  <c r="AG308" i="1" s="1"/>
  <c r="AC308" i="1"/>
  <c r="U308" i="1"/>
  <c r="CF307" i="1"/>
  <c r="CD307" i="1"/>
  <c r="BA307" i="1"/>
  <c r="AR307" i="1"/>
  <c r="AL307" i="1"/>
  <c r="AM307" i="1" s="1"/>
  <c r="AX307" i="1" s="1"/>
  <c r="AH307" i="1"/>
  <c r="AI307" i="1" s="1"/>
  <c r="AF307" i="1"/>
  <c r="AG307" i="1" s="1"/>
  <c r="AC307" i="1"/>
  <c r="U307" i="1"/>
  <c r="CF306" i="1"/>
  <c r="CD306" i="1"/>
  <c r="BA306" i="1"/>
  <c r="AR306" i="1"/>
  <c r="AL306" i="1"/>
  <c r="AM306" i="1" s="1"/>
  <c r="CG306" i="1" s="1"/>
  <c r="AH306" i="1"/>
  <c r="AI306" i="1" s="1"/>
  <c r="AF306" i="1"/>
  <c r="AG306" i="1" s="1"/>
  <c r="AC306" i="1"/>
  <c r="U306" i="1"/>
  <c r="CF305" i="1"/>
  <c r="CD305" i="1"/>
  <c r="BA305" i="1"/>
  <c r="AR305" i="1"/>
  <c r="AL305" i="1"/>
  <c r="AM305" i="1" s="1"/>
  <c r="BB305" i="1" s="1"/>
  <c r="AH305" i="1"/>
  <c r="AI305" i="1" s="1"/>
  <c r="AF305" i="1"/>
  <c r="AG305" i="1" s="1"/>
  <c r="AC305" i="1"/>
  <c r="U305" i="1"/>
  <c r="CF304" i="1"/>
  <c r="CD304" i="1"/>
  <c r="BA304" i="1"/>
  <c r="AR304" i="1"/>
  <c r="AL304" i="1"/>
  <c r="AH304" i="1"/>
  <c r="AI304" i="1" s="1"/>
  <c r="AF304" i="1"/>
  <c r="AG304" i="1" s="1"/>
  <c r="AC304" i="1"/>
  <c r="U304" i="1"/>
  <c r="CF303" i="1"/>
  <c r="CD303" i="1"/>
  <c r="BA303" i="1"/>
  <c r="AR303" i="1"/>
  <c r="AL303" i="1"/>
  <c r="AM303" i="1" s="1"/>
  <c r="AH303" i="1"/>
  <c r="AI303" i="1" s="1"/>
  <c r="AF303" i="1"/>
  <c r="AG303" i="1" s="1"/>
  <c r="AC303" i="1"/>
  <c r="U303" i="1"/>
  <c r="CF302" i="1"/>
  <c r="CD302" i="1"/>
  <c r="BA302" i="1"/>
  <c r="AR302" i="1"/>
  <c r="AL302" i="1"/>
  <c r="AM302" i="1" s="1"/>
  <c r="AH302" i="1"/>
  <c r="AI302" i="1" s="1"/>
  <c r="AF302" i="1"/>
  <c r="AG302" i="1" s="1"/>
  <c r="AC302" i="1"/>
  <c r="U302" i="1"/>
  <c r="CF301" i="1"/>
  <c r="CD301" i="1"/>
  <c r="BA301" i="1"/>
  <c r="AR301" i="1"/>
  <c r="AL301" i="1"/>
  <c r="AH301" i="1"/>
  <c r="AI301" i="1" s="1"/>
  <c r="AF301" i="1"/>
  <c r="AG301" i="1" s="1"/>
  <c r="AC301" i="1"/>
  <c r="U301" i="1"/>
  <c r="CF300" i="1"/>
  <c r="CD300" i="1"/>
  <c r="BA300" i="1"/>
  <c r="AR300" i="1"/>
  <c r="AL300" i="1"/>
  <c r="AM300" i="1" s="1"/>
  <c r="BB300" i="1" s="1"/>
  <c r="AH300" i="1"/>
  <c r="AI300" i="1" s="1"/>
  <c r="AF300" i="1"/>
  <c r="AG300" i="1" s="1"/>
  <c r="AC300" i="1"/>
  <c r="U300" i="1"/>
  <c r="CF299" i="1"/>
  <c r="CF298" i="1"/>
  <c r="CF297" i="1"/>
  <c r="CF296" i="1"/>
  <c r="CF295" i="1"/>
  <c r="CF294" i="1"/>
  <c r="CF293" i="1"/>
  <c r="CF292" i="1"/>
  <c r="CF291" i="1"/>
  <c r="CF290" i="1"/>
  <c r="CF289" i="1"/>
  <c r="CF288" i="1"/>
  <c r="CF287" i="1"/>
  <c r="CF286" i="1"/>
  <c r="CF285" i="1"/>
  <c r="CF284" i="1"/>
  <c r="CF283" i="1"/>
  <c r="CF282" i="1"/>
  <c r="CF281" i="1"/>
  <c r="CF280" i="1"/>
  <c r="CF279" i="1"/>
  <c r="CF278" i="1"/>
  <c r="CF277" i="1"/>
  <c r="CF276" i="1"/>
  <c r="CF275" i="1"/>
  <c r="CF274" i="1"/>
  <c r="CF273" i="1"/>
  <c r="CF272" i="1"/>
  <c r="CG271" i="1"/>
  <c r="CF271" i="1"/>
  <c r="CF270" i="1"/>
  <c r="CF269" i="1"/>
  <c r="CF268" i="1"/>
  <c r="CF267" i="1"/>
  <c r="CF266" i="1"/>
  <c r="CF265" i="1"/>
  <c r="CF264" i="1"/>
  <c r="CF263" i="1"/>
  <c r="CF262" i="1"/>
  <c r="CF261" i="1"/>
  <c r="CF260" i="1"/>
  <c r="CF259" i="1"/>
  <c r="CF258" i="1"/>
  <c r="CF257" i="1"/>
  <c r="CF256" i="1"/>
  <c r="CF255" i="1"/>
  <c r="CF254" i="1"/>
  <c r="CF253" i="1"/>
  <c r="CF252" i="1"/>
  <c r="CF251" i="1"/>
  <c r="CF250" i="1"/>
  <c r="CF249" i="1"/>
  <c r="CF248" i="1"/>
  <c r="CF247" i="1"/>
  <c r="CF246" i="1"/>
  <c r="CF245" i="1"/>
  <c r="CF244" i="1"/>
  <c r="CF243" i="1"/>
  <c r="CF242" i="1"/>
  <c r="CF241" i="1"/>
  <c r="CF240" i="1"/>
  <c r="CF239" i="1"/>
  <c r="CF238" i="1"/>
  <c r="CF237" i="1"/>
  <c r="CF236" i="1"/>
  <c r="CF235" i="1"/>
  <c r="CF234" i="1"/>
  <c r="CF233" i="1"/>
  <c r="CF232" i="1"/>
  <c r="CF231" i="1"/>
  <c r="CF230" i="1"/>
  <c r="CF229" i="1"/>
  <c r="CF228" i="1"/>
  <c r="CF227" i="1"/>
  <c r="CF226" i="1"/>
  <c r="CF225" i="1"/>
  <c r="CF224" i="1"/>
  <c r="CF223" i="1"/>
  <c r="CF222" i="1"/>
  <c r="CF221" i="1"/>
  <c r="CF220" i="1"/>
  <c r="CF219" i="1"/>
  <c r="CF218" i="1"/>
  <c r="CF217" i="1"/>
  <c r="CF216" i="1"/>
  <c r="CF215" i="1"/>
  <c r="CG215" i="1"/>
  <c r="CF214" i="1"/>
  <c r="CF213" i="1"/>
  <c r="CF212" i="1"/>
  <c r="CF211" i="1"/>
  <c r="CF210" i="1"/>
  <c r="CF209" i="1"/>
  <c r="CF208" i="1"/>
  <c r="CF207" i="1"/>
  <c r="CF206" i="1"/>
  <c r="CF205" i="1"/>
  <c r="CF204" i="1"/>
  <c r="CF203" i="1"/>
  <c r="CF202" i="1"/>
  <c r="CF201" i="1"/>
  <c r="CF200" i="1"/>
  <c r="CF199" i="1"/>
  <c r="CF198" i="1"/>
  <c r="CF197" i="1"/>
  <c r="CF196" i="1"/>
  <c r="CF195" i="1"/>
  <c r="CF194" i="1"/>
  <c r="CF193" i="1"/>
  <c r="CF192" i="1"/>
  <c r="CG192" i="1"/>
  <c r="CF191" i="1"/>
  <c r="CF190" i="1"/>
  <c r="CF189" i="1"/>
  <c r="CF188" i="1"/>
  <c r="CF187" i="1"/>
  <c r="CF186" i="1"/>
  <c r="CF185" i="1"/>
  <c r="CF184" i="1"/>
  <c r="CF183" i="1"/>
  <c r="CG182" i="1"/>
  <c r="CF182" i="1"/>
  <c r="CF181" i="1"/>
  <c r="CF180" i="1"/>
  <c r="CF179" i="1"/>
  <c r="CF178" i="1"/>
  <c r="CF177" i="1"/>
  <c r="CF176" i="1"/>
  <c r="CF175" i="1"/>
  <c r="CF174" i="1"/>
  <c r="CF173" i="1"/>
  <c r="CF172" i="1"/>
  <c r="CF171" i="1"/>
  <c r="CF170" i="1"/>
  <c r="CF169" i="1"/>
  <c r="CF168" i="1"/>
  <c r="CF167" i="1"/>
  <c r="CF166" i="1"/>
  <c r="CF165" i="1"/>
  <c r="CF164" i="1"/>
  <c r="CF163" i="1"/>
  <c r="CF162" i="1"/>
  <c r="CF161" i="1"/>
  <c r="CF160" i="1"/>
  <c r="CF159" i="1"/>
  <c r="CF158" i="1"/>
  <c r="CF157" i="1"/>
  <c r="CF156" i="1"/>
  <c r="CF155" i="1"/>
  <c r="CF154" i="1"/>
  <c r="CF153" i="1"/>
  <c r="CF152" i="1"/>
  <c r="CF151" i="1"/>
  <c r="CF150" i="1"/>
  <c r="CF149" i="1"/>
  <c r="CF148" i="1"/>
  <c r="CF147" i="1"/>
  <c r="CF146" i="1"/>
  <c r="CF145" i="1"/>
  <c r="CF144" i="1"/>
  <c r="CF143" i="1"/>
  <c r="CF142" i="1"/>
  <c r="CF141" i="1"/>
  <c r="CF140" i="1"/>
  <c r="CF139" i="1"/>
  <c r="CF138" i="1"/>
  <c r="CF137" i="1"/>
  <c r="CF136" i="1"/>
  <c r="CF135" i="1"/>
  <c r="CF134" i="1"/>
  <c r="CF133" i="1"/>
  <c r="CF132" i="1"/>
  <c r="CF131" i="1"/>
  <c r="CF130" i="1"/>
  <c r="CF129" i="1"/>
  <c r="CF128" i="1"/>
  <c r="CF127" i="1"/>
  <c r="CF126" i="1"/>
  <c r="CF125" i="1"/>
  <c r="CF124" i="1"/>
  <c r="CF123" i="1"/>
  <c r="CF122" i="1"/>
  <c r="CG122" i="1"/>
  <c r="CF121" i="1"/>
  <c r="CF120" i="1"/>
  <c r="CF119" i="1"/>
  <c r="CF118" i="1"/>
  <c r="CF117" i="1"/>
  <c r="CF116" i="1"/>
  <c r="CF115" i="1"/>
  <c r="CF114" i="1"/>
  <c r="CF113" i="1"/>
  <c r="CF112" i="1"/>
  <c r="CF111" i="1"/>
  <c r="CF110" i="1"/>
  <c r="CF109" i="1"/>
  <c r="CF108" i="1"/>
  <c r="CF107" i="1"/>
  <c r="CF106" i="1"/>
  <c r="CF105" i="1"/>
  <c r="CF104" i="1"/>
  <c r="CF103" i="1"/>
  <c r="CF102" i="1"/>
  <c r="CF101" i="1"/>
  <c r="CF100" i="1"/>
  <c r="CF99" i="1"/>
  <c r="CF98" i="1"/>
  <c r="CF97" i="1"/>
  <c r="CF96" i="1"/>
  <c r="CF95" i="1"/>
  <c r="CF94" i="1"/>
  <c r="CF93" i="1"/>
  <c r="CF92" i="1"/>
  <c r="CF91" i="1"/>
  <c r="CF90" i="1"/>
  <c r="CF89" i="1"/>
  <c r="CG88" i="1"/>
  <c r="CF88" i="1"/>
  <c r="CF87" i="1"/>
  <c r="CF86" i="1"/>
  <c r="CF85" i="1"/>
  <c r="CF84" i="1"/>
  <c r="CF83" i="1"/>
  <c r="CF82" i="1"/>
  <c r="CF81" i="1"/>
  <c r="CF80" i="1"/>
  <c r="CF79" i="1"/>
  <c r="CF78" i="1"/>
  <c r="CF77" i="1"/>
  <c r="CF76" i="1"/>
  <c r="CF75" i="1"/>
  <c r="CF74" i="1"/>
  <c r="CF73" i="1"/>
  <c r="CF72" i="1"/>
  <c r="CF71" i="1"/>
  <c r="CF70" i="1"/>
  <c r="CF69" i="1"/>
  <c r="CF68" i="1"/>
  <c r="CF67" i="1"/>
  <c r="CF66" i="1"/>
  <c r="CF65" i="1"/>
  <c r="CF64" i="1"/>
  <c r="CF63" i="1"/>
  <c r="CF62" i="1"/>
  <c r="CF61" i="1"/>
  <c r="CF60" i="1"/>
  <c r="CF59" i="1"/>
  <c r="CF58" i="1"/>
  <c r="CF57" i="1"/>
  <c r="CF56" i="1"/>
  <c r="CF55" i="1"/>
  <c r="CF54" i="1"/>
  <c r="CF53" i="1"/>
  <c r="CF52" i="1"/>
  <c r="CF51" i="1"/>
  <c r="CF50" i="1"/>
  <c r="CF49" i="1"/>
  <c r="CF48" i="1"/>
  <c r="CF47" i="1"/>
  <c r="CF46" i="1"/>
  <c r="CF45" i="1"/>
  <c r="CF44" i="1"/>
  <c r="CF43" i="1"/>
  <c r="CF42" i="1"/>
  <c r="CF41" i="1"/>
  <c r="CF40" i="1"/>
  <c r="CF39" i="1"/>
  <c r="CF38" i="1"/>
  <c r="CF37" i="1"/>
  <c r="CF36" i="1"/>
  <c r="CF35" i="1"/>
  <c r="CF34" i="1"/>
  <c r="CF33" i="1"/>
  <c r="CF32" i="1"/>
  <c r="CF31" i="1"/>
  <c r="CF30" i="1"/>
  <c r="CF29" i="1"/>
  <c r="AW267" i="1" l="1"/>
  <c r="BF267" i="1" s="1"/>
  <c r="BH267" i="1" s="1"/>
  <c r="BL267" i="1" s="1"/>
  <c r="AX290" i="1"/>
  <c r="BE290" i="1" s="1"/>
  <c r="CG253" i="1"/>
  <c r="BB281" i="1"/>
  <c r="BB234" i="1"/>
  <c r="CG193" i="1"/>
  <c r="AW24" i="1"/>
  <c r="AX293" i="1"/>
  <c r="BE293" i="1" s="1"/>
  <c r="CG290" i="1"/>
  <c r="AW281" i="1"/>
  <c r="BF281" i="1" s="1"/>
  <c r="BH281" i="1" s="1"/>
  <c r="BL281" i="1" s="1"/>
  <c r="BE30" i="1"/>
  <c r="BF30" i="1" s="1"/>
  <c r="BH30" i="1" s="1"/>
  <c r="BB149" i="1"/>
  <c r="AX62" i="1"/>
  <c r="BE62" i="1" s="1"/>
  <c r="BF62" i="1" s="1"/>
  <c r="BH62" i="1" s="1"/>
  <c r="BL62" i="1" s="1"/>
  <c r="BB263" i="1"/>
  <c r="AW263" i="1"/>
  <c r="BF263" i="1" s="1"/>
  <c r="BH263" i="1" s="1"/>
  <c r="BL263" i="1" s="1"/>
  <c r="AW189" i="1"/>
  <c r="AW193" i="1"/>
  <c r="BF193" i="1" s="1"/>
  <c r="BH193" i="1" s="1"/>
  <c r="BL193" i="1" s="1"/>
  <c r="AX189" i="1"/>
  <c r="BE189" i="1" s="1"/>
  <c r="AX109" i="1"/>
  <c r="BE109" i="1" s="1"/>
  <c r="AW239" i="1"/>
  <c r="AW114" i="1"/>
  <c r="BF114" i="1" s="1"/>
  <c r="BH114" i="1" s="1"/>
  <c r="BL114" i="1" s="1"/>
  <c r="BB114" i="1"/>
  <c r="BB116" i="1"/>
  <c r="BE21" i="1"/>
  <c r="BF21" i="1" s="1"/>
  <c r="BH21" i="1" s="1"/>
  <c r="AW116" i="1"/>
  <c r="BF116" i="1" s="1"/>
  <c r="BH116" i="1" s="1"/>
  <c r="BL116" i="1" s="1"/>
  <c r="BB260" i="1"/>
  <c r="AW234" i="1"/>
  <c r="BF234" i="1" s="1"/>
  <c r="BH234" i="1" s="1"/>
  <c r="BL234" i="1" s="1"/>
  <c r="AJ485" i="1"/>
  <c r="AW290" i="1"/>
  <c r="BB253" i="1"/>
  <c r="AW15" i="1"/>
  <c r="AX253" i="1"/>
  <c r="BE253" i="1" s="1"/>
  <c r="BF253" i="1" s="1"/>
  <c r="BH253" i="1" s="1"/>
  <c r="BL253" i="1" s="1"/>
  <c r="AX22" i="1"/>
  <c r="BE22" i="1" s="1"/>
  <c r="AW22" i="1"/>
  <c r="AW260" i="1"/>
  <c r="BF260" i="1" s="1"/>
  <c r="BH260" i="1" s="1"/>
  <c r="BL260" i="1" s="1"/>
  <c r="BB132" i="1"/>
  <c r="AW132" i="1"/>
  <c r="BF132" i="1" s="1"/>
  <c r="BH132" i="1" s="1"/>
  <c r="BL132" i="1" s="1"/>
  <c r="BB193" i="1"/>
  <c r="BB15" i="1"/>
  <c r="BE15" i="1" s="1"/>
  <c r="AX235" i="1"/>
  <c r="BE235" i="1" s="1"/>
  <c r="BF178" i="1"/>
  <c r="BH178" i="1" s="1"/>
  <c r="BL178" i="1" s="1"/>
  <c r="AW291" i="1"/>
  <c r="BF291" i="1" s="1"/>
  <c r="BH291" i="1" s="1"/>
  <c r="BL291" i="1" s="1"/>
  <c r="BB291" i="1"/>
  <c r="BB219" i="1"/>
  <c r="BF130" i="1"/>
  <c r="BH130" i="1" s="1"/>
  <c r="BL130" i="1" s="1"/>
  <c r="AW293" i="1"/>
  <c r="CG266" i="1"/>
  <c r="AW272" i="1"/>
  <c r="CG259" i="1"/>
  <c r="BB251" i="1"/>
  <c r="AX243" i="1"/>
  <c r="BE243" i="1" s="1"/>
  <c r="BF243" i="1" s="1"/>
  <c r="BH243" i="1" s="1"/>
  <c r="BL243" i="1" s="1"/>
  <c r="AX10" i="1"/>
  <c r="AW230" i="1"/>
  <c r="BB243" i="1"/>
  <c r="AX65" i="1"/>
  <c r="BE65" i="1" s="1"/>
  <c r="BF65" i="1" s="1"/>
  <c r="BH65" i="1" s="1"/>
  <c r="BL65" i="1" s="1"/>
  <c r="BB10" i="1"/>
  <c r="CG230" i="1"/>
  <c r="BF203" i="1"/>
  <c r="BH203" i="1" s="1"/>
  <c r="BL203" i="1" s="1"/>
  <c r="AW219" i="1"/>
  <c r="BF219" i="1" s="1"/>
  <c r="BH219" i="1" s="1"/>
  <c r="BL219" i="1" s="1"/>
  <c r="AX7" i="1"/>
  <c r="AX228" i="1"/>
  <c r="BE228" i="1" s="1"/>
  <c r="BF228" i="1" s="1"/>
  <c r="BH228" i="1" s="1"/>
  <c r="BL228" i="1" s="1"/>
  <c r="BF182" i="1"/>
  <c r="BH182" i="1" s="1"/>
  <c r="BL182" i="1" s="1"/>
  <c r="BF25" i="1"/>
  <c r="BH25" i="1" s="1"/>
  <c r="AX185" i="1"/>
  <c r="BE185" i="1" s="1"/>
  <c r="BF185" i="1" s="1"/>
  <c r="BH185" i="1" s="1"/>
  <c r="BL185" i="1" s="1"/>
  <c r="CG222" i="1"/>
  <c r="BB228" i="1"/>
  <c r="BF184" i="1"/>
  <c r="BH184" i="1" s="1"/>
  <c r="BL184" i="1" s="1"/>
  <c r="AW50" i="1"/>
  <c r="BF50" i="1" s="1"/>
  <c r="BH50" i="1" s="1"/>
  <c r="BL50" i="1" s="1"/>
  <c r="BF208" i="1"/>
  <c r="BH208" i="1" s="1"/>
  <c r="BL208" i="1" s="1"/>
  <c r="AW251" i="1"/>
  <c r="BF251" i="1" s="1"/>
  <c r="BH251" i="1" s="1"/>
  <c r="BL251" i="1" s="1"/>
  <c r="BB185" i="1"/>
  <c r="AX239" i="1"/>
  <c r="BE239" i="1" s="1"/>
  <c r="AX230" i="1"/>
  <c r="BE230" i="1" s="1"/>
  <c r="AW152" i="1"/>
  <c r="BF152" i="1" s="1"/>
  <c r="BH152" i="1" s="1"/>
  <c r="BL152" i="1" s="1"/>
  <c r="BF135" i="1"/>
  <c r="BH135" i="1" s="1"/>
  <c r="BL135" i="1" s="1"/>
  <c r="BB181" i="1"/>
  <c r="AW181" i="1"/>
  <c r="BF181" i="1" s="1"/>
  <c r="BH181" i="1" s="1"/>
  <c r="BL181" i="1" s="1"/>
  <c r="AW57" i="1"/>
  <c r="BF57" i="1" s="1"/>
  <c r="BH57" i="1" s="1"/>
  <c r="BL57" i="1" s="1"/>
  <c r="BB26" i="1"/>
  <c r="AX26" i="1"/>
  <c r="AX23" i="1"/>
  <c r="BF75" i="1"/>
  <c r="BH75" i="1" s="1"/>
  <c r="BL75" i="1" s="1"/>
  <c r="BF110" i="1"/>
  <c r="BH110" i="1" s="1"/>
  <c r="BL110" i="1" s="1"/>
  <c r="BF221" i="1"/>
  <c r="BH221" i="1" s="1"/>
  <c r="BL221" i="1" s="1"/>
  <c r="BF34" i="1"/>
  <c r="BH34" i="1" s="1"/>
  <c r="AX141" i="1"/>
  <c r="BE141" i="1" s="1"/>
  <c r="AW17" i="1"/>
  <c r="BF194" i="1"/>
  <c r="BH194" i="1" s="1"/>
  <c r="BL194" i="1" s="1"/>
  <c r="BB7" i="1"/>
  <c r="BE7" i="1" s="1"/>
  <c r="BF7" i="1" s="1"/>
  <c r="BH7" i="1" s="1"/>
  <c r="AX283" i="1"/>
  <c r="BE283" i="1" s="1"/>
  <c r="BF283" i="1" s="1"/>
  <c r="BH283" i="1" s="1"/>
  <c r="BL283" i="1" s="1"/>
  <c r="AW104" i="1"/>
  <c r="BB50" i="1"/>
  <c r="BE16" i="1"/>
  <c r="BF16" i="1" s="1"/>
  <c r="BH16" i="1" s="1"/>
  <c r="AX17" i="1"/>
  <c r="BE17" i="1" s="1"/>
  <c r="AW9" i="1"/>
  <c r="BE8" i="1"/>
  <c r="BF8" i="1" s="1"/>
  <c r="BH8" i="1" s="1"/>
  <c r="AO479" i="1"/>
  <c r="AO481" i="1"/>
  <c r="AO485" i="1"/>
  <c r="AJ490" i="1"/>
  <c r="BB250" i="1"/>
  <c r="BB201" i="1"/>
  <c r="AX236" i="1"/>
  <c r="BE236" i="1" s="1"/>
  <c r="BB282" i="1"/>
  <c r="BB259" i="1"/>
  <c r="AW183" i="1"/>
  <c r="BF183" i="1" s="1"/>
  <c r="BH183" i="1" s="1"/>
  <c r="BL183" i="1" s="1"/>
  <c r="AX187" i="1"/>
  <c r="BE187" i="1" s="1"/>
  <c r="AO484" i="1"/>
  <c r="AW275" i="1"/>
  <c r="BB152" i="1"/>
  <c r="BB199" i="1"/>
  <c r="BF88" i="1"/>
  <c r="BH88" i="1" s="1"/>
  <c r="BL88" i="1" s="1"/>
  <c r="BF29" i="1"/>
  <c r="BH29" i="1" s="1"/>
  <c r="BF119" i="1"/>
  <c r="BH119" i="1" s="1"/>
  <c r="BL119" i="1" s="1"/>
  <c r="BF53" i="1"/>
  <c r="BH53" i="1" s="1"/>
  <c r="BL53" i="1" s="1"/>
  <c r="AO339" i="1"/>
  <c r="AJ436" i="1"/>
  <c r="BB267" i="1"/>
  <c r="AX244" i="1"/>
  <c r="BE244" i="1" s="1"/>
  <c r="BB227" i="1"/>
  <c r="AW118" i="1"/>
  <c r="BF118" i="1" s="1"/>
  <c r="BH118" i="1" s="1"/>
  <c r="BL118" i="1" s="1"/>
  <c r="BB66" i="1"/>
  <c r="AW109" i="1"/>
  <c r="AX9" i="1"/>
  <c r="BE9" i="1" s="1"/>
  <c r="BF86" i="1"/>
  <c r="BH86" i="1" s="1"/>
  <c r="BL86" i="1" s="1"/>
  <c r="BF115" i="1"/>
  <c r="BH115" i="1" s="1"/>
  <c r="BL115" i="1" s="1"/>
  <c r="AW324" i="1"/>
  <c r="AJ372" i="1"/>
  <c r="AO322" i="1"/>
  <c r="AO324" i="1"/>
  <c r="AO376" i="1"/>
  <c r="AO412" i="1"/>
  <c r="AW244" i="1"/>
  <c r="BB222" i="1"/>
  <c r="AX133" i="1"/>
  <c r="BE133" i="1" s="1"/>
  <c r="BB24" i="1"/>
  <c r="BE24" i="1" s="1"/>
  <c r="AJ472" i="1"/>
  <c r="AW288" i="1"/>
  <c r="AW250" i="1"/>
  <c r="BF250" i="1" s="1"/>
  <c r="BH250" i="1" s="1"/>
  <c r="BL250" i="1" s="1"/>
  <c r="BF202" i="1"/>
  <c r="BH202" i="1" s="1"/>
  <c r="BL202" i="1" s="1"/>
  <c r="AX272" i="1"/>
  <c r="BE272" i="1" s="1"/>
  <c r="BB175" i="1"/>
  <c r="AX120" i="1"/>
  <c r="BE120" i="1" s="1"/>
  <c r="BF120" i="1" s="1"/>
  <c r="BH120" i="1" s="1"/>
  <c r="BL120" i="1" s="1"/>
  <c r="BB65" i="1"/>
  <c r="BB23" i="1"/>
  <c r="BB20" i="1"/>
  <c r="BE20" i="1" s="1"/>
  <c r="AW20" i="1"/>
  <c r="AW149" i="1"/>
  <c r="BF149" i="1" s="1"/>
  <c r="BH149" i="1" s="1"/>
  <c r="BL149" i="1" s="1"/>
  <c r="AX289" i="1"/>
  <c r="BE289" i="1" s="1"/>
  <c r="AW81" i="1"/>
  <c r="BF60" i="1"/>
  <c r="BH60" i="1" s="1"/>
  <c r="BL60" i="1" s="1"/>
  <c r="AX324" i="1"/>
  <c r="BE324" i="1" s="1"/>
  <c r="AJ334" i="1"/>
  <c r="AO344" i="1"/>
  <c r="AM344" i="1"/>
  <c r="BB344" i="1" s="1"/>
  <c r="AJ345" i="1"/>
  <c r="AO409" i="1"/>
  <c r="AO413" i="1"/>
  <c r="AN413" i="1"/>
  <c r="AO452" i="1"/>
  <c r="AO454" i="1"/>
  <c r="AW289" i="1"/>
  <c r="BB268" i="1"/>
  <c r="BB198" i="1"/>
  <c r="BF190" i="1"/>
  <c r="BH190" i="1" s="1"/>
  <c r="BL190" i="1" s="1"/>
  <c r="AW175" i="1"/>
  <c r="BF175" i="1" s="1"/>
  <c r="BH175" i="1" s="1"/>
  <c r="BL175" i="1" s="1"/>
  <c r="BF168" i="1"/>
  <c r="BH168" i="1" s="1"/>
  <c r="BL168" i="1" s="1"/>
  <c r="BB120" i="1"/>
  <c r="BB95" i="1"/>
  <c r="AW95" i="1"/>
  <c r="BF95" i="1" s="1"/>
  <c r="BH95" i="1" s="1"/>
  <c r="BL95" i="1" s="1"/>
  <c r="BF148" i="1"/>
  <c r="BH148" i="1" s="1"/>
  <c r="BL148" i="1" s="1"/>
  <c r="AX81" i="1"/>
  <c r="BE81" i="1" s="1"/>
  <c r="BB69" i="1"/>
  <c r="AO338" i="1"/>
  <c r="AO357" i="1"/>
  <c r="AO503" i="1"/>
  <c r="AM503" i="1"/>
  <c r="BB503" i="1" s="1"/>
  <c r="BF197" i="1"/>
  <c r="BH197" i="1" s="1"/>
  <c r="BL197" i="1" s="1"/>
  <c r="AX198" i="1"/>
  <c r="BE198" i="1" s="1"/>
  <c r="BF198" i="1" s="1"/>
  <c r="BH198" i="1" s="1"/>
  <c r="BL198" i="1" s="1"/>
  <c r="BF70" i="1"/>
  <c r="BH70" i="1" s="1"/>
  <c r="BL70" i="1" s="1"/>
  <c r="AW69" i="1"/>
  <c r="BF69" i="1" s="1"/>
  <c r="BH69" i="1" s="1"/>
  <c r="BL69" i="1" s="1"/>
  <c r="AO307" i="1"/>
  <c r="AO313" i="1"/>
  <c r="AN313" i="1"/>
  <c r="AJ389" i="1"/>
  <c r="AJ463" i="1"/>
  <c r="AJ475" i="1"/>
  <c r="AX266" i="1"/>
  <c r="BE266" i="1" s="1"/>
  <c r="AX252" i="1"/>
  <c r="BE252" i="1" s="1"/>
  <c r="AX288" i="1"/>
  <c r="BE288" i="1" s="1"/>
  <c r="AW268" i="1"/>
  <c r="BF268" i="1" s="1"/>
  <c r="BH268" i="1" s="1"/>
  <c r="BL268" i="1" s="1"/>
  <c r="BB242" i="1"/>
  <c r="AX275" i="1"/>
  <c r="BE275" i="1" s="1"/>
  <c r="AX227" i="1"/>
  <c r="BE227" i="1" s="1"/>
  <c r="BF227" i="1" s="1"/>
  <c r="BH227" i="1" s="1"/>
  <c r="BL227" i="1" s="1"/>
  <c r="BF215" i="1"/>
  <c r="BH215" i="1" s="1"/>
  <c r="BL215" i="1" s="1"/>
  <c r="AW177" i="1"/>
  <c r="AW222" i="1"/>
  <c r="BF222" i="1" s="1"/>
  <c r="BH222" i="1" s="1"/>
  <c r="BL222" i="1" s="1"/>
  <c r="AW236" i="1"/>
  <c r="AW187" i="1"/>
  <c r="AW199" i="1"/>
  <c r="BF199" i="1" s="1"/>
  <c r="BH199" i="1" s="1"/>
  <c r="BL199" i="1" s="1"/>
  <c r="BF172" i="1"/>
  <c r="BH172" i="1" s="1"/>
  <c r="BL172" i="1" s="1"/>
  <c r="AX103" i="1"/>
  <c r="BE103" i="1" s="1"/>
  <c r="BF83" i="1"/>
  <c r="BH83" i="1" s="1"/>
  <c r="BL83" i="1" s="1"/>
  <c r="BB62" i="1"/>
  <c r="AX59" i="1"/>
  <c r="BE59" i="1" s="1"/>
  <c r="BF59" i="1" s="1"/>
  <c r="BH59" i="1" s="1"/>
  <c r="BL59" i="1" s="1"/>
  <c r="AW44" i="1"/>
  <c r="AW449" i="1"/>
  <c r="AW266" i="1"/>
  <c r="AW252" i="1"/>
  <c r="AW242" i="1"/>
  <c r="BF242" i="1" s="1"/>
  <c r="BH242" i="1" s="1"/>
  <c r="BL242" i="1" s="1"/>
  <c r="BB191" i="1"/>
  <c r="AW133" i="1"/>
  <c r="BB118" i="1"/>
  <c r="AW103" i="1"/>
  <c r="BB59" i="1"/>
  <c r="BF58" i="1"/>
  <c r="BH58" i="1" s="1"/>
  <c r="BL58" i="1" s="1"/>
  <c r="AX44" i="1"/>
  <c r="BE44" i="1" s="1"/>
  <c r="AJ317" i="1"/>
  <c r="AJ353" i="1"/>
  <c r="AO383" i="1"/>
  <c r="AM426" i="1"/>
  <c r="CG426" i="1" s="1"/>
  <c r="AW427" i="1"/>
  <c r="AO453" i="1"/>
  <c r="AO457" i="1"/>
  <c r="AM457" i="1"/>
  <c r="BB457" i="1" s="1"/>
  <c r="AN496" i="1"/>
  <c r="AW259" i="1"/>
  <c r="BF259" i="1" s="1"/>
  <c r="BH259" i="1" s="1"/>
  <c r="BL259" i="1" s="1"/>
  <c r="BF204" i="1"/>
  <c r="BH204" i="1" s="1"/>
  <c r="BL204" i="1" s="1"/>
  <c r="BF211" i="1"/>
  <c r="BH211" i="1" s="1"/>
  <c r="BL211" i="1" s="1"/>
  <c r="BF188" i="1"/>
  <c r="BH188" i="1" s="1"/>
  <c r="BL188" i="1" s="1"/>
  <c r="BF144" i="1"/>
  <c r="BH144" i="1" s="1"/>
  <c r="BL144" i="1" s="1"/>
  <c r="BF99" i="1"/>
  <c r="BH99" i="1" s="1"/>
  <c r="BL99" i="1" s="1"/>
  <c r="BF45" i="1"/>
  <c r="BH45" i="1" s="1"/>
  <c r="BL45" i="1" s="1"/>
  <c r="BF146" i="1"/>
  <c r="BH146" i="1" s="1"/>
  <c r="BL146" i="1" s="1"/>
  <c r="AO427" i="1"/>
  <c r="AO468" i="1"/>
  <c r="AO301" i="1"/>
  <c r="AW308" i="1"/>
  <c r="AO320" i="1"/>
  <c r="AN320" i="1"/>
  <c r="AJ321" i="1"/>
  <c r="AO337" i="1"/>
  <c r="AO365" i="1"/>
  <c r="AO367" i="1"/>
  <c r="AO394" i="1"/>
  <c r="AO396" i="1"/>
  <c r="AO398" i="1"/>
  <c r="AN398" i="1"/>
  <c r="AX427" i="1"/>
  <c r="BE427" i="1" s="1"/>
  <c r="AO441" i="1"/>
  <c r="AO443" i="1"/>
  <c r="AN443" i="1"/>
  <c r="AO448" i="1"/>
  <c r="AN448" i="1"/>
  <c r="AJ449" i="1"/>
  <c r="AO465" i="1"/>
  <c r="AO469" i="1"/>
  <c r="AO471" i="1"/>
  <c r="AJ300" i="1"/>
  <c r="AO312" i="1"/>
  <c r="AM312" i="1"/>
  <c r="BB312" i="1" s="1"/>
  <c r="AJ473" i="1"/>
  <c r="AJ330" i="1"/>
  <c r="AJ333" i="1"/>
  <c r="AM334" i="1"/>
  <c r="BB334" i="1" s="1"/>
  <c r="AO343" i="1"/>
  <c r="AM343" i="1"/>
  <c r="BB343" i="1" s="1"/>
  <c r="AO346" i="1"/>
  <c r="AW358" i="1"/>
  <c r="AO373" i="1"/>
  <c r="AO375" i="1"/>
  <c r="AJ380" i="1"/>
  <c r="AO439" i="1"/>
  <c r="AM439" i="1"/>
  <c r="BB439" i="1" s="1"/>
  <c r="AO460" i="1"/>
  <c r="AO487" i="1"/>
  <c r="AJ502" i="1"/>
  <c r="BF271" i="1"/>
  <c r="BH271" i="1" s="1"/>
  <c r="BL271" i="1" s="1"/>
  <c r="BF214" i="1"/>
  <c r="BH214" i="1" s="1"/>
  <c r="BL214" i="1" s="1"/>
  <c r="BF158" i="1"/>
  <c r="BH158" i="1" s="1"/>
  <c r="BL158" i="1" s="1"/>
  <c r="BF105" i="1"/>
  <c r="BH105" i="1" s="1"/>
  <c r="BL105" i="1" s="1"/>
  <c r="BF112" i="1"/>
  <c r="BH112" i="1" s="1"/>
  <c r="BL112" i="1" s="1"/>
  <c r="AX2" i="1"/>
  <c r="BE2" i="1" s="1"/>
  <c r="BF39" i="1"/>
  <c r="BH39" i="1" s="1"/>
  <c r="AO309" i="1"/>
  <c r="AW66" i="1"/>
  <c r="BF66" i="1" s="1"/>
  <c r="BH66" i="1" s="1"/>
  <c r="BL66" i="1" s="1"/>
  <c r="AN328" i="1"/>
  <c r="AJ331" i="1"/>
  <c r="AJ341" i="1"/>
  <c r="AN349" i="1"/>
  <c r="AO358" i="1"/>
  <c r="AN358" i="1"/>
  <c r="AO359" i="1"/>
  <c r="AO374" i="1"/>
  <c r="AO461" i="1"/>
  <c r="AJ489" i="1"/>
  <c r="AJ302" i="1"/>
  <c r="AJ304" i="1"/>
  <c r="AO311" i="1"/>
  <c r="AN311" i="1"/>
  <c r="AO315" i="1"/>
  <c r="AO330" i="1"/>
  <c r="AO345" i="1"/>
  <c r="AN345" i="1"/>
  <c r="AJ347" i="1"/>
  <c r="AN348" i="1"/>
  <c r="AO351" i="1"/>
  <c r="AO372" i="1"/>
  <c r="AO389" i="1"/>
  <c r="AO391" i="1"/>
  <c r="AJ398" i="1"/>
  <c r="AO417" i="1"/>
  <c r="AO429" i="1"/>
  <c r="AM429" i="1"/>
  <c r="CG429" i="1" s="1"/>
  <c r="AM434" i="1"/>
  <c r="AX434" i="1" s="1"/>
  <c r="AO440" i="1"/>
  <c r="AN440" i="1"/>
  <c r="AO449" i="1"/>
  <c r="AJ455" i="1"/>
  <c r="AN485" i="1"/>
  <c r="BF151" i="1"/>
  <c r="BH151" i="1" s="1"/>
  <c r="BL151" i="1" s="1"/>
  <c r="BF137" i="1"/>
  <c r="BH137" i="1" s="1"/>
  <c r="BL137" i="1" s="1"/>
  <c r="BF97" i="1"/>
  <c r="BH97" i="1" s="1"/>
  <c r="BL97" i="1" s="1"/>
  <c r="BF106" i="1"/>
  <c r="BH106" i="1" s="1"/>
  <c r="BL106" i="1" s="1"/>
  <c r="BF42" i="1"/>
  <c r="BH42" i="1" s="1"/>
  <c r="BL42" i="1" s="1"/>
  <c r="AN331" i="1"/>
  <c r="AW350" i="1"/>
  <c r="AO486" i="1"/>
  <c r="AN486" i="1"/>
  <c r="AM487" i="1"/>
  <c r="BB487" i="1" s="1"/>
  <c r="AO492" i="1"/>
  <c r="AM492" i="1"/>
  <c r="BB492" i="1" s="1"/>
  <c r="AO504" i="1"/>
  <c r="AJ505" i="1"/>
  <c r="BF107" i="1"/>
  <c r="BH107" i="1" s="1"/>
  <c r="BL107" i="1" s="1"/>
  <c r="AO300" i="1"/>
  <c r="AN300" i="1"/>
  <c r="AN307" i="1"/>
  <c r="AO321" i="1"/>
  <c r="AN321" i="1"/>
  <c r="AO331" i="1"/>
  <c r="AN339" i="1"/>
  <c r="AM357" i="1"/>
  <c r="CG357" i="1" s="1"/>
  <c r="AO366" i="1"/>
  <c r="AN366" i="1"/>
  <c r="AJ369" i="1"/>
  <c r="AJ370" i="1"/>
  <c r="AO380" i="1"/>
  <c r="AJ391" i="1"/>
  <c r="AO399" i="1"/>
  <c r="AO401" i="1"/>
  <c r="AO414" i="1"/>
  <c r="AO418" i="1"/>
  <c r="AN418" i="1"/>
  <c r="AJ422" i="1"/>
  <c r="AO423" i="1"/>
  <c r="AM423" i="1"/>
  <c r="BB423" i="1" s="1"/>
  <c r="AM438" i="1"/>
  <c r="BB438" i="1" s="1"/>
  <c r="AM442" i="1"/>
  <c r="BB442" i="1" s="1"/>
  <c r="AO462" i="1"/>
  <c r="AN462" i="1"/>
  <c r="AJ467" i="1"/>
  <c r="BF292" i="1"/>
  <c r="BH292" i="1" s="1"/>
  <c r="BL292" i="1" s="1"/>
  <c r="BF121" i="1"/>
  <c r="BH121" i="1" s="1"/>
  <c r="BL121" i="1" s="1"/>
  <c r="BF55" i="1"/>
  <c r="BH55" i="1" s="1"/>
  <c r="BL55" i="1" s="1"/>
  <c r="AJ385" i="1"/>
  <c r="AO500" i="1"/>
  <c r="AO502" i="1"/>
  <c r="AN502" i="1"/>
  <c r="BF108" i="1"/>
  <c r="BH108" i="1" s="1"/>
  <c r="BL108" i="1" s="1"/>
  <c r="AX404" i="1"/>
  <c r="BE404" i="1" s="1"/>
  <c r="CG404" i="1"/>
  <c r="AJ405" i="1"/>
  <c r="AJ340" i="1"/>
  <c r="BB339" i="1"/>
  <c r="CG339" i="1"/>
  <c r="AJ406" i="1"/>
  <c r="AX216" i="1"/>
  <c r="BE216" i="1" s="1"/>
  <c r="BB216" i="1"/>
  <c r="BB64" i="1"/>
  <c r="AX64" i="1"/>
  <c r="BE64" i="1" s="1"/>
  <c r="BF64" i="1" s="1"/>
  <c r="BH64" i="1" s="1"/>
  <c r="BL64" i="1" s="1"/>
  <c r="BB4" i="1"/>
  <c r="AX4" i="1"/>
  <c r="BB125" i="1"/>
  <c r="AW125" i="1"/>
  <c r="AX56" i="1"/>
  <c r="BE56" i="1" s="1"/>
  <c r="BF56" i="1" s="1"/>
  <c r="BH56" i="1" s="1"/>
  <c r="BL56" i="1" s="1"/>
  <c r="BB56" i="1"/>
  <c r="BB68" i="1"/>
  <c r="AX68" i="1"/>
  <c r="BE68" i="1" s="1"/>
  <c r="BF68" i="1" s="1"/>
  <c r="BH68" i="1" s="1"/>
  <c r="BL68" i="1" s="1"/>
  <c r="AO425" i="1"/>
  <c r="BB506" i="1"/>
  <c r="BF212" i="1"/>
  <c r="BH212" i="1" s="1"/>
  <c r="BL212" i="1" s="1"/>
  <c r="BF80" i="1"/>
  <c r="BH80" i="1" s="1"/>
  <c r="BL80" i="1" s="1"/>
  <c r="AJ305" i="1"/>
  <c r="AJ312" i="1"/>
  <c r="AJ335" i="1"/>
  <c r="AO336" i="1"/>
  <c r="AJ392" i="1"/>
  <c r="AX402" i="1"/>
  <c r="BE402" i="1" s="1"/>
  <c r="AJ404" i="1"/>
  <c r="AX418" i="1"/>
  <c r="BE418" i="1" s="1"/>
  <c r="CG418" i="1"/>
  <c r="AJ479" i="1"/>
  <c r="AW226" i="1"/>
  <c r="BF226" i="1" s="1"/>
  <c r="BH226" i="1" s="1"/>
  <c r="BL226" i="1" s="1"/>
  <c r="BF209" i="1"/>
  <c r="BH209" i="1" s="1"/>
  <c r="BL209" i="1" s="1"/>
  <c r="BB183" i="1"/>
  <c r="BF111" i="1"/>
  <c r="BH111" i="1" s="1"/>
  <c r="BL111" i="1" s="1"/>
  <c r="AW141" i="1"/>
  <c r="CG300" i="1"/>
  <c r="AJ301" i="1"/>
  <c r="AN305" i="1"/>
  <c r="AJ306" i="1"/>
  <c r="AN306" i="1"/>
  <c r="AO308" i="1"/>
  <c r="AN308" i="1"/>
  <c r="AJ309" i="1"/>
  <c r="AJ310" i="1"/>
  <c r="AO314" i="1"/>
  <c r="AO316" i="1"/>
  <c r="AJ328" i="1"/>
  <c r="AW331" i="1"/>
  <c r="CG331" i="1"/>
  <c r="AN335" i="1"/>
  <c r="AN336" i="1"/>
  <c r="AN337" i="1"/>
  <c r="AN347" i="1"/>
  <c r="AO348" i="1"/>
  <c r="AO349" i="1"/>
  <c r="AO350" i="1"/>
  <c r="AJ355" i="1"/>
  <c r="AJ360" i="1"/>
  <c r="AJ363" i="1"/>
  <c r="AO381" i="1"/>
  <c r="AJ388" i="1"/>
  <c r="AJ395" i="1"/>
  <c r="AW402" i="1"/>
  <c r="AO407" i="1"/>
  <c r="AJ408" i="1"/>
  <c r="AJ419" i="1"/>
  <c r="AJ420" i="1"/>
  <c r="AN425" i="1"/>
  <c r="AO431" i="1"/>
  <c r="AJ445" i="1"/>
  <c r="AJ450" i="1"/>
  <c r="AN452" i="1"/>
  <c r="AJ457" i="1"/>
  <c r="AN460" i="1"/>
  <c r="AJ461" i="1"/>
  <c r="AO464" i="1"/>
  <c r="AM471" i="1"/>
  <c r="CG471" i="1" s="1"/>
  <c r="AJ480" i="1"/>
  <c r="AJ481" i="1"/>
  <c r="AN493" i="1"/>
  <c r="AJ498" i="1"/>
  <c r="AJ501" i="1"/>
  <c r="BF284" i="1"/>
  <c r="BH284" i="1" s="1"/>
  <c r="BL284" i="1" s="1"/>
  <c r="BB283" i="1"/>
  <c r="AW235" i="1"/>
  <c r="BB226" i="1"/>
  <c r="BB220" i="1"/>
  <c r="BF192" i="1"/>
  <c r="BH192" i="1" s="1"/>
  <c r="BL192" i="1" s="1"/>
  <c r="BF160" i="1"/>
  <c r="BH160" i="1" s="1"/>
  <c r="BL160" i="1" s="1"/>
  <c r="AX125" i="1"/>
  <c r="BE125" i="1" s="1"/>
  <c r="AX191" i="1"/>
  <c r="BE191" i="1" s="1"/>
  <c r="BF191" i="1" s="1"/>
  <c r="BH191" i="1" s="1"/>
  <c r="BL191" i="1" s="1"/>
  <c r="BB167" i="1"/>
  <c r="BF127" i="1"/>
  <c r="BH127" i="1" s="1"/>
  <c r="BL127" i="1" s="1"/>
  <c r="BF142" i="1"/>
  <c r="BH142" i="1" s="1"/>
  <c r="BL142" i="1" s="1"/>
  <c r="BF93" i="1"/>
  <c r="BH93" i="1" s="1"/>
  <c r="BL93" i="1" s="1"/>
  <c r="AX104" i="1"/>
  <c r="BE104" i="1" s="1"/>
  <c r="BF113" i="1"/>
  <c r="BH113" i="1" s="1"/>
  <c r="BL113" i="1" s="1"/>
  <c r="BB57" i="1"/>
  <c r="BF61" i="1"/>
  <c r="BH61" i="1" s="1"/>
  <c r="BL61" i="1" s="1"/>
  <c r="AW220" i="1"/>
  <c r="BF220" i="1" s="1"/>
  <c r="BH220" i="1" s="1"/>
  <c r="BL220" i="1" s="1"/>
  <c r="AW4" i="1"/>
  <c r="BB157" i="1"/>
  <c r="AX157" i="1"/>
  <c r="BE157" i="1" s="1"/>
  <c r="BF157" i="1" s="1"/>
  <c r="BH157" i="1" s="1"/>
  <c r="BL157" i="1" s="1"/>
  <c r="AX117" i="1"/>
  <c r="BE117" i="1" s="1"/>
  <c r="BF117" i="1" s="1"/>
  <c r="BH117" i="1" s="1"/>
  <c r="BL117" i="1" s="1"/>
  <c r="BB117" i="1"/>
  <c r="BB72" i="1"/>
  <c r="AX72" i="1"/>
  <c r="BE72" i="1" s="1"/>
  <c r="BF72" i="1" s="1"/>
  <c r="BH72" i="1" s="1"/>
  <c r="BL72" i="1" s="1"/>
  <c r="BB74" i="1"/>
  <c r="AW74" i="1"/>
  <c r="AX74" i="1"/>
  <c r="BE74" i="1" s="1"/>
  <c r="AJ320" i="1"/>
  <c r="AJ344" i="1"/>
  <c r="CG201" i="1"/>
  <c r="AJ314" i="1"/>
  <c r="AW332" i="1"/>
  <c r="CG332" i="1"/>
  <c r="AJ338" i="1"/>
  <c r="AJ342" i="1"/>
  <c r="AO347" i="1"/>
  <c r="AJ373" i="1"/>
  <c r="AJ375" i="1"/>
  <c r="AO416" i="1"/>
  <c r="AJ424" i="1"/>
  <c r="AJ426" i="1"/>
  <c r="AW480" i="1"/>
  <c r="AJ483" i="1"/>
  <c r="AW216" i="1"/>
  <c r="BF153" i="1"/>
  <c r="BH153" i="1" s="1"/>
  <c r="BL153" i="1" s="1"/>
  <c r="BF147" i="1"/>
  <c r="BH147" i="1" s="1"/>
  <c r="BL147" i="1" s="1"/>
  <c r="AN303" i="1"/>
  <c r="AO306" i="1"/>
  <c r="AW307" i="1"/>
  <c r="AO310" i="1"/>
  <c r="AJ318" i="1"/>
  <c r="AO323" i="1"/>
  <c r="AJ332" i="1"/>
  <c r="AN332" i="1"/>
  <c r="AN340" i="1"/>
  <c r="AJ352" i="1"/>
  <c r="AJ354" i="1"/>
  <c r="AO355" i="1"/>
  <c r="AN355" i="1"/>
  <c r="AJ359" i="1"/>
  <c r="AJ362" i="1"/>
  <c r="AO363" i="1"/>
  <c r="AO368" i="1"/>
  <c r="AO371" i="1"/>
  <c r="AO379" i="1"/>
  <c r="AO382" i="1"/>
  <c r="AN382" i="1"/>
  <c r="AO388" i="1"/>
  <c r="AO390" i="1"/>
  <c r="AN390" i="1"/>
  <c r="AJ393" i="1"/>
  <c r="AO395" i="1"/>
  <c r="AO397" i="1"/>
  <c r="AW398" i="1"/>
  <c r="AJ399" i="1"/>
  <c r="AO400" i="1"/>
  <c r="AO402" i="1"/>
  <c r="AO408" i="1"/>
  <c r="AO410" i="1"/>
  <c r="AN410" i="1"/>
  <c r="AM425" i="1"/>
  <c r="CG425" i="1" s="1"/>
  <c r="AO432" i="1"/>
  <c r="AN432" i="1"/>
  <c r="AJ441" i="1"/>
  <c r="AJ454" i="1"/>
  <c r="AJ469" i="1"/>
  <c r="AO473" i="1"/>
  <c r="AO477" i="1"/>
  <c r="AN477" i="1"/>
  <c r="AO480" i="1"/>
  <c r="AN480" i="1"/>
  <c r="AJ486" i="1"/>
  <c r="AJ488" i="1"/>
  <c r="AN491" i="1"/>
  <c r="AO493" i="1"/>
  <c r="AO494" i="1"/>
  <c r="AN494" i="1"/>
  <c r="AO495" i="1"/>
  <c r="AM495" i="1"/>
  <c r="BB495" i="1" s="1"/>
  <c r="AJ497" i="1"/>
  <c r="AO498" i="1"/>
  <c r="AM498" i="1"/>
  <c r="CG498" i="1" s="1"/>
  <c r="AO499" i="1"/>
  <c r="AO501" i="1"/>
  <c r="AJ506" i="1"/>
  <c r="AW282" i="1"/>
  <c r="BF282" i="1" s="1"/>
  <c r="BH282" i="1" s="1"/>
  <c r="BL282" i="1" s="1"/>
  <c r="BF276" i="1"/>
  <c r="BH276" i="1" s="1"/>
  <c r="BL276" i="1" s="1"/>
  <c r="BF273" i="1"/>
  <c r="BH273" i="1" s="1"/>
  <c r="BL273" i="1" s="1"/>
  <c r="BF237" i="1"/>
  <c r="BH237" i="1" s="1"/>
  <c r="BL237" i="1" s="1"/>
  <c r="BF223" i="1"/>
  <c r="BH223" i="1" s="1"/>
  <c r="BL223" i="1" s="1"/>
  <c r="BF213" i="1"/>
  <c r="BH213" i="1" s="1"/>
  <c r="BL213" i="1" s="1"/>
  <c r="AX177" i="1"/>
  <c r="BE177" i="1" s="1"/>
  <c r="AW201" i="1"/>
  <c r="BF201" i="1" s="1"/>
  <c r="BH201" i="1" s="1"/>
  <c r="BL201" i="1" s="1"/>
  <c r="BF207" i="1"/>
  <c r="BH207" i="1" s="1"/>
  <c r="BL207" i="1" s="1"/>
  <c r="BF186" i="1"/>
  <c r="BH186" i="1" s="1"/>
  <c r="BL186" i="1" s="1"/>
  <c r="BB136" i="1"/>
  <c r="AW136" i="1"/>
  <c r="BF136" i="1" s="1"/>
  <c r="BH136" i="1" s="1"/>
  <c r="BL136" i="1" s="1"/>
  <c r="AW167" i="1"/>
  <c r="BF167" i="1" s="1"/>
  <c r="BH167" i="1" s="1"/>
  <c r="BL167" i="1" s="1"/>
  <c r="BF100" i="1"/>
  <c r="BH100" i="1" s="1"/>
  <c r="BL100" i="1" s="1"/>
  <c r="BF98" i="1"/>
  <c r="BH98" i="1" s="1"/>
  <c r="BL98" i="1" s="1"/>
  <c r="BF96" i="1"/>
  <c r="BH96" i="1" s="1"/>
  <c r="BL96" i="1" s="1"/>
  <c r="BF37" i="1"/>
  <c r="BH37" i="1" s="1"/>
  <c r="BF41" i="1"/>
  <c r="BH41" i="1" s="1"/>
  <c r="BL41" i="1" s="1"/>
  <c r="BF176" i="1"/>
  <c r="BH176" i="1" s="1"/>
  <c r="BL176" i="1" s="1"/>
  <c r="AW2" i="1"/>
  <c r="BF231" i="1"/>
  <c r="BH231" i="1" s="1"/>
  <c r="BL231" i="1" s="1"/>
  <c r="BF269" i="1"/>
  <c r="BH269" i="1" s="1"/>
  <c r="BL269" i="1" s="1"/>
  <c r="BF128" i="1"/>
  <c r="BH128" i="1" s="1"/>
  <c r="BL128" i="1" s="1"/>
  <c r="BF101" i="1"/>
  <c r="BH101" i="1" s="1"/>
  <c r="BL101" i="1" s="1"/>
  <c r="BF278" i="1"/>
  <c r="BH278" i="1" s="1"/>
  <c r="BL278" i="1" s="1"/>
  <c r="BF138" i="1"/>
  <c r="BH138" i="1" s="1"/>
  <c r="BL138" i="1" s="1"/>
  <c r="BF131" i="1"/>
  <c r="BH131" i="1" s="1"/>
  <c r="BL131" i="1" s="1"/>
  <c r="BF67" i="1"/>
  <c r="BH67" i="1" s="1"/>
  <c r="BL67" i="1" s="1"/>
  <c r="BF255" i="1"/>
  <c r="BH255" i="1" s="1"/>
  <c r="BL255" i="1" s="1"/>
  <c r="BF245" i="1"/>
  <c r="BH245" i="1" s="1"/>
  <c r="BL245" i="1" s="1"/>
  <c r="BF229" i="1"/>
  <c r="BH229" i="1" s="1"/>
  <c r="BL229" i="1" s="1"/>
  <c r="BF180" i="1"/>
  <c r="BH180" i="1" s="1"/>
  <c r="BL180" i="1" s="1"/>
  <c r="BF286" i="1"/>
  <c r="BH286" i="1" s="1"/>
  <c r="BL286" i="1" s="1"/>
  <c r="AW297" i="1"/>
  <c r="BB297" i="1"/>
  <c r="AX297" i="1"/>
  <c r="BE297" i="1" s="1"/>
  <c r="AW285" i="1"/>
  <c r="BB285" i="1"/>
  <c r="AX285" i="1"/>
  <c r="BE285" i="1" s="1"/>
  <c r="AW295" i="1"/>
  <c r="BB295" i="1"/>
  <c r="AX295" i="1"/>
  <c r="BE295" i="1" s="1"/>
  <c r="BF164" i="1"/>
  <c r="BH164" i="1" s="1"/>
  <c r="BL164" i="1" s="1"/>
  <c r="AW170" i="1"/>
  <c r="BB170" i="1"/>
  <c r="AX170" i="1"/>
  <c r="BE170" i="1" s="1"/>
  <c r="BB145" i="1"/>
  <c r="AX145" i="1"/>
  <c r="BE145" i="1" s="1"/>
  <c r="AW145" i="1"/>
  <c r="BB206" i="1"/>
  <c r="AX206" i="1"/>
  <c r="BE206" i="1" s="1"/>
  <c r="AW206" i="1"/>
  <c r="BB155" i="1"/>
  <c r="AW155" i="1"/>
  <c r="AX155" i="1"/>
  <c r="BE155" i="1" s="1"/>
  <c r="AW174" i="1"/>
  <c r="AX174" i="1"/>
  <c r="BE174" i="1" s="1"/>
  <c r="BB174" i="1"/>
  <c r="BB76" i="1"/>
  <c r="AX76" i="1"/>
  <c r="BE76" i="1" s="1"/>
  <c r="AW76" i="1"/>
  <c r="BF82" i="1"/>
  <c r="BH82" i="1" s="1"/>
  <c r="BL82" i="1" s="1"/>
  <c r="AW48" i="1"/>
  <c r="BB48" i="1"/>
  <c r="AX48" i="1"/>
  <c r="BE48" i="1" s="1"/>
  <c r="AW19" i="1"/>
  <c r="BB19" i="1"/>
  <c r="AX19" i="1"/>
  <c r="AW6" i="1"/>
  <c r="BB6" i="1"/>
  <c r="AX6" i="1"/>
  <c r="AW254" i="1"/>
  <c r="BB254" i="1"/>
  <c r="AX254" i="1"/>
  <c r="BE254" i="1" s="1"/>
  <c r="AX248" i="1"/>
  <c r="BE248" i="1" s="1"/>
  <c r="BB248" i="1"/>
  <c r="AW248" i="1"/>
  <c r="AW261" i="1"/>
  <c r="AX261" i="1"/>
  <c r="BE261" i="1" s="1"/>
  <c r="BB261" i="1"/>
  <c r="AW233" i="1"/>
  <c r="AX233" i="1"/>
  <c r="BE233" i="1" s="1"/>
  <c r="BB233" i="1"/>
  <c r="AX140" i="1"/>
  <c r="BE140" i="1" s="1"/>
  <c r="BB140" i="1"/>
  <c r="AW140" i="1"/>
  <c r="AX210" i="1"/>
  <c r="BE210" i="1" s="1"/>
  <c r="BB210" i="1"/>
  <c r="AW210" i="1"/>
  <c r="AW123" i="1"/>
  <c r="BB123" i="1"/>
  <c r="AX123" i="1"/>
  <c r="BE123" i="1" s="1"/>
  <c r="AX154" i="1"/>
  <c r="BE154" i="1" s="1"/>
  <c r="AW154" i="1"/>
  <c r="BB154" i="1"/>
  <c r="AX73" i="1"/>
  <c r="BE73" i="1" s="1"/>
  <c r="BB73" i="1"/>
  <c r="AW73" i="1"/>
  <c r="AX89" i="1"/>
  <c r="BE89" i="1" s="1"/>
  <c r="AW89" i="1"/>
  <c r="BB89" i="1"/>
  <c r="AX71" i="1"/>
  <c r="BE71" i="1" s="1"/>
  <c r="BB71" i="1"/>
  <c r="AW71" i="1"/>
  <c r="AX46" i="1"/>
  <c r="BE46" i="1" s="1"/>
  <c r="AW46" i="1"/>
  <c r="BB46" i="1"/>
  <c r="AX63" i="1"/>
  <c r="BE63" i="1" s="1"/>
  <c r="AW63" i="1"/>
  <c r="BB63" i="1"/>
  <c r="AX47" i="1"/>
  <c r="BE47" i="1" s="1"/>
  <c r="BB47" i="1"/>
  <c r="AW47" i="1"/>
  <c r="AX33" i="1"/>
  <c r="BB33" i="1"/>
  <c r="AW33" i="1"/>
  <c r="BB18" i="1"/>
  <c r="AX18" i="1"/>
  <c r="AW5" i="1"/>
  <c r="AX5" i="1"/>
  <c r="BB5" i="1"/>
  <c r="AW280" i="1"/>
  <c r="AX280" i="1"/>
  <c r="BE280" i="1" s="1"/>
  <c r="BB280" i="1"/>
  <c r="BB258" i="1"/>
  <c r="AW258" i="1"/>
  <c r="AX258" i="1"/>
  <c r="BE258" i="1" s="1"/>
  <c r="AX262" i="1"/>
  <c r="BE262" i="1" s="1"/>
  <c r="BB262" i="1"/>
  <c r="AW262" i="1"/>
  <c r="BB264" i="1"/>
  <c r="AW264" i="1"/>
  <c r="AX264" i="1"/>
  <c r="BE264" i="1" s="1"/>
  <c r="AW218" i="1"/>
  <c r="BB218" i="1"/>
  <c r="AX218" i="1"/>
  <c r="BE218" i="1" s="1"/>
  <c r="AX205" i="1"/>
  <c r="BE205" i="1" s="1"/>
  <c r="AW205" i="1"/>
  <c r="BB205" i="1"/>
  <c r="AX150" i="1"/>
  <c r="BE150" i="1" s="1"/>
  <c r="BB150" i="1"/>
  <c r="AW150" i="1"/>
  <c r="AW173" i="1"/>
  <c r="BB173" i="1"/>
  <c r="AX173" i="1"/>
  <c r="BE173" i="1" s="1"/>
  <c r="AX169" i="1"/>
  <c r="BE169" i="1" s="1"/>
  <c r="AW169" i="1"/>
  <c r="BB169" i="1"/>
  <c r="AW12" i="1"/>
  <c r="BB12" i="1"/>
  <c r="AX12" i="1"/>
  <c r="AX40" i="1"/>
  <c r="BE40" i="1" s="1"/>
  <c r="BB40" i="1"/>
  <c r="AW40" i="1"/>
  <c r="AX54" i="1"/>
  <c r="BE54" i="1" s="1"/>
  <c r="AW54" i="1"/>
  <c r="BB54" i="1"/>
  <c r="AW298" i="1"/>
  <c r="AX298" i="1"/>
  <c r="BE298" i="1" s="1"/>
  <c r="BB298" i="1"/>
  <c r="BB246" i="1"/>
  <c r="AX246" i="1"/>
  <c r="BE246" i="1" s="1"/>
  <c r="AW246" i="1"/>
  <c r="AW249" i="1"/>
  <c r="AX249" i="1"/>
  <c r="BE249" i="1" s="1"/>
  <c r="BB249" i="1"/>
  <c r="AW257" i="1"/>
  <c r="AX257" i="1"/>
  <c r="BE257" i="1" s="1"/>
  <c r="BB257" i="1"/>
  <c r="AX240" i="1"/>
  <c r="BE240" i="1" s="1"/>
  <c r="AW240" i="1"/>
  <c r="BB240" i="1"/>
  <c r="BB163" i="1"/>
  <c r="AX163" i="1"/>
  <c r="BE163" i="1" s="1"/>
  <c r="AW163" i="1"/>
  <c r="AW162" i="1"/>
  <c r="AX162" i="1"/>
  <c r="BE162" i="1" s="1"/>
  <c r="BB162" i="1"/>
  <c r="AW139" i="1"/>
  <c r="BB139" i="1"/>
  <c r="AX139" i="1"/>
  <c r="BE139" i="1" s="1"/>
  <c r="AX84" i="1"/>
  <c r="BE84" i="1" s="1"/>
  <c r="BB84" i="1"/>
  <c r="AW84" i="1"/>
  <c r="AX87" i="1"/>
  <c r="BE87" i="1" s="1"/>
  <c r="AW87" i="1"/>
  <c r="BB87" i="1"/>
  <c r="AX11" i="1"/>
  <c r="AW11" i="1"/>
  <c r="BB11" i="1"/>
  <c r="AX35" i="1"/>
  <c r="BE35" i="1" s="1"/>
  <c r="AW35" i="1"/>
  <c r="BB35" i="1"/>
  <c r="AW294" i="1"/>
  <c r="AX294" i="1"/>
  <c r="BE294" i="1" s="1"/>
  <c r="BB294" i="1"/>
  <c r="AX279" i="1"/>
  <c r="BE279" i="1" s="1"/>
  <c r="AW279" i="1"/>
  <c r="BB279" i="1"/>
  <c r="BB277" i="1"/>
  <c r="AX277" i="1"/>
  <c r="BE277" i="1" s="1"/>
  <c r="AW277" i="1"/>
  <c r="AW274" i="1"/>
  <c r="AX274" i="1"/>
  <c r="BE274" i="1" s="1"/>
  <c r="BB274" i="1"/>
  <c r="BB270" i="1"/>
  <c r="AX270" i="1"/>
  <c r="BE270" i="1" s="1"/>
  <c r="AW270" i="1"/>
  <c r="AW241" i="1"/>
  <c r="AX241" i="1"/>
  <c r="BE241" i="1" s="1"/>
  <c r="BB241" i="1"/>
  <c r="BF196" i="1"/>
  <c r="BH196" i="1" s="1"/>
  <c r="BL196" i="1" s="1"/>
  <c r="AX171" i="1"/>
  <c r="BE171" i="1" s="1"/>
  <c r="BB171" i="1"/>
  <c r="AW171" i="1"/>
  <c r="BB129" i="1"/>
  <c r="AX129" i="1"/>
  <c r="BE129" i="1" s="1"/>
  <c r="AW129" i="1"/>
  <c r="AW200" i="1"/>
  <c r="BB200" i="1"/>
  <c r="AX200" i="1"/>
  <c r="BE200" i="1" s="1"/>
  <c r="AW166" i="1"/>
  <c r="BB166" i="1"/>
  <c r="AX166" i="1"/>
  <c r="BE166" i="1" s="1"/>
  <c r="AX92" i="1"/>
  <c r="BE92" i="1" s="1"/>
  <c r="AW92" i="1"/>
  <c r="BB92" i="1"/>
  <c r="AX43" i="1"/>
  <c r="BE43" i="1" s="1"/>
  <c r="AW43" i="1"/>
  <c r="BB43" i="1"/>
  <c r="AW14" i="1"/>
  <c r="AX14" i="1"/>
  <c r="BB14" i="1"/>
  <c r="AX299" i="1"/>
  <c r="BE299" i="1" s="1"/>
  <c r="AW299" i="1"/>
  <c r="BB299" i="1"/>
  <c r="AW296" i="1"/>
  <c r="BB296" i="1"/>
  <c r="AX296" i="1"/>
  <c r="BE296" i="1" s="1"/>
  <c r="AW265" i="1"/>
  <c r="AX265" i="1"/>
  <c r="BE265" i="1" s="1"/>
  <c r="BB265" i="1"/>
  <c r="AX256" i="1"/>
  <c r="BE256" i="1" s="1"/>
  <c r="AW256" i="1"/>
  <c r="BB256" i="1"/>
  <c r="BB224" i="1"/>
  <c r="AX224" i="1"/>
  <c r="BE224" i="1" s="1"/>
  <c r="AW224" i="1"/>
  <c r="AX232" i="1"/>
  <c r="BE232" i="1" s="1"/>
  <c r="BB232" i="1"/>
  <c r="AW232" i="1"/>
  <c r="AX156" i="1"/>
  <c r="BE156" i="1" s="1"/>
  <c r="BB156" i="1"/>
  <c r="AW156" i="1"/>
  <c r="AX124" i="1"/>
  <c r="BE124" i="1" s="1"/>
  <c r="BB124" i="1"/>
  <c r="AW124" i="1"/>
  <c r="BF165" i="1"/>
  <c r="BH165" i="1" s="1"/>
  <c r="BL165" i="1" s="1"/>
  <c r="BF143" i="1"/>
  <c r="BH143" i="1" s="1"/>
  <c r="BL143" i="1" s="1"/>
  <c r="BF90" i="1"/>
  <c r="BH90" i="1" s="1"/>
  <c r="BL90" i="1" s="1"/>
  <c r="BF102" i="1"/>
  <c r="BH102" i="1" s="1"/>
  <c r="BL102" i="1" s="1"/>
  <c r="AX85" i="1"/>
  <c r="BE85" i="1" s="1"/>
  <c r="BB85" i="1"/>
  <c r="AW85" i="1"/>
  <c r="AW36" i="1"/>
  <c r="BB36" i="1"/>
  <c r="AX36" i="1"/>
  <c r="BE36" i="1" s="1"/>
  <c r="AX13" i="1"/>
  <c r="AW13" i="1"/>
  <c r="BB13" i="1"/>
  <c r="BB238" i="1"/>
  <c r="AX238" i="1"/>
  <c r="BE238" i="1" s="1"/>
  <c r="AW238" i="1"/>
  <c r="AW225" i="1"/>
  <c r="BB225" i="1"/>
  <c r="AX225" i="1"/>
  <c r="BE225" i="1" s="1"/>
  <c r="AX195" i="1"/>
  <c r="BE195" i="1" s="1"/>
  <c r="BB195" i="1"/>
  <c r="AW195" i="1"/>
  <c r="AW217" i="1"/>
  <c r="AX217" i="1"/>
  <c r="BE217" i="1" s="1"/>
  <c r="BB217" i="1"/>
  <c r="BF122" i="1"/>
  <c r="BH122" i="1" s="1"/>
  <c r="BL122" i="1" s="1"/>
  <c r="BF126" i="1"/>
  <c r="BH126" i="1" s="1"/>
  <c r="BL126" i="1" s="1"/>
  <c r="BB94" i="1"/>
  <c r="AX94" i="1"/>
  <c r="BE94" i="1" s="1"/>
  <c r="AW94" i="1"/>
  <c r="AX134" i="1"/>
  <c r="BE134" i="1" s="1"/>
  <c r="AW134" i="1"/>
  <c r="BB134" i="1"/>
  <c r="BB159" i="1"/>
  <c r="AW159" i="1"/>
  <c r="AX159" i="1"/>
  <c r="BE159" i="1" s="1"/>
  <c r="BB78" i="1"/>
  <c r="AX78" i="1"/>
  <c r="BE78" i="1" s="1"/>
  <c r="AW78" i="1"/>
  <c r="BF91" i="1"/>
  <c r="BH91" i="1" s="1"/>
  <c r="BL91" i="1" s="1"/>
  <c r="AW52" i="1"/>
  <c r="AX52" i="1"/>
  <c r="BE52" i="1" s="1"/>
  <c r="BB52" i="1"/>
  <c r="AX38" i="1"/>
  <c r="BE38" i="1" s="1"/>
  <c r="AW38" i="1"/>
  <c r="BB38" i="1"/>
  <c r="BF287" i="1"/>
  <c r="BH287" i="1" s="1"/>
  <c r="BL287" i="1" s="1"/>
  <c r="BF247" i="1"/>
  <c r="BH247" i="1" s="1"/>
  <c r="BL247" i="1" s="1"/>
  <c r="AX179" i="1"/>
  <c r="BE179" i="1" s="1"/>
  <c r="AW179" i="1"/>
  <c r="BB179" i="1"/>
  <c r="AX161" i="1"/>
  <c r="BE161" i="1" s="1"/>
  <c r="BB161" i="1"/>
  <c r="AW161" i="1"/>
  <c r="AX77" i="1"/>
  <c r="BE77" i="1" s="1"/>
  <c r="AW77" i="1"/>
  <c r="BB77" i="1"/>
  <c r="AX79" i="1"/>
  <c r="BE79" i="1" s="1"/>
  <c r="BB79" i="1"/>
  <c r="AW79" i="1"/>
  <c r="AX51" i="1"/>
  <c r="BE51" i="1" s="1"/>
  <c r="AW51" i="1"/>
  <c r="BB51" i="1"/>
  <c r="AX49" i="1"/>
  <c r="BE49" i="1" s="1"/>
  <c r="BB49" i="1"/>
  <c r="AW49" i="1"/>
  <c r="CG240" i="1"/>
  <c r="CG52" i="1"/>
  <c r="BB303" i="1"/>
  <c r="CG303" i="1"/>
  <c r="CG226" i="1"/>
  <c r="CG234" i="1"/>
  <c r="CG302" i="1"/>
  <c r="AX302" i="1"/>
  <c r="CG273" i="1"/>
  <c r="CG291" i="1"/>
  <c r="CG208" i="1"/>
  <c r="CG267" i="1"/>
  <c r="AN329" i="1"/>
  <c r="BB340" i="1"/>
  <c r="AX340" i="1"/>
  <c r="CG340" i="1"/>
  <c r="AJ376" i="1"/>
  <c r="AJ402" i="1"/>
  <c r="AJ410" i="1"/>
  <c r="AJ303" i="1"/>
  <c r="AO387" i="1"/>
  <c r="AN387" i="1"/>
  <c r="AM387" i="1"/>
  <c r="CG387" i="1" s="1"/>
  <c r="CG211" i="1"/>
  <c r="CG248" i="1"/>
  <c r="CG296" i="1"/>
  <c r="AM327" i="1"/>
  <c r="BB327" i="1" s="1"/>
  <c r="CG232" i="1"/>
  <c r="CG287" i="1"/>
  <c r="AJ326" i="1"/>
  <c r="AN379" i="1"/>
  <c r="AM379" i="1"/>
  <c r="AW379" i="1" s="1"/>
  <c r="AJ368" i="1"/>
  <c r="AN386" i="1"/>
  <c r="AM386" i="1"/>
  <c r="BB386" i="1" s="1"/>
  <c r="AJ418" i="1"/>
  <c r="AJ427" i="1"/>
  <c r="AW302" i="1"/>
  <c r="CG210" i="1"/>
  <c r="CG224" i="1"/>
  <c r="CG239" i="1"/>
  <c r="CG247" i="1"/>
  <c r="CG263" i="1"/>
  <c r="AO303" i="1"/>
  <c r="AW303" i="1"/>
  <c r="AO305" i="1"/>
  <c r="AN378" i="1"/>
  <c r="AM378" i="1"/>
  <c r="BB378" i="1" s="1"/>
  <c r="AJ384" i="1"/>
  <c r="AJ394" i="1"/>
  <c r="AJ400" i="1"/>
  <c r="AJ403" i="1"/>
  <c r="AO304" i="1"/>
  <c r="CG451" i="1"/>
  <c r="AX451" i="1"/>
  <c r="AW451" i="1"/>
  <c r="BB477" i="1"/>
  <c r="AX477" i="1"/>
  <c r="BE477" i="1" s="1"/>
  <c r="AW413" i="1"/>
  <c r="AJ484" i="1"/>
  <c r="AJ492" i="1"/>
  <c r="AJ500" i="1"/>
  <c r="BE506" i="1"/>
  <c r="AJ367" i="1"/>
  <c r="AJ377" i="1"/>
  <c r="AJ396" i="1"/>
  <c r="AJ401" i="1"/>
  <c r="AM405" i="1"/>
  <c r="CG405" i="1" s="1"/>
  <c r="AJ413" i="1"/>
  <c r="AJ414" i="1"/>
  <c r="AM437" i="1"/>
  <c r="AW437" i="1" s="1"/>
  <c r="AM447" i="1"/>
  <c r="BB447" i="1" s="1"/>
  <c r="AM456" i="1"/>
  <c r="AX456" i="1" s="1"/>
  <c r="AN488" i="1"/>
  <c r="AO334" i="1"/>
  <c r="AW339" i="1"/>
  <c r="AJ356" i="1"/>
  <c r="AM370" i="1"/>
  <c r="BB370" i="1" s="1"/>
  <c r="AM371" i="1"/>
  <c r="CG371" i="1" s="1"/>
  <c r="AM381" i="1"/>
  <c r="AX381" i="1" s="1"/>
  <c r="AM406" i="1"/>
  <c r="AX406" i="1" s="1"/>
  <c r="AM407" i="1"/>
  <c r="BB407" i="1" s="1"/>
  <c r="AM415" i="1"/>
  <c r="BB415" i="1" s="1"/>
  <c r="AM416" i="1"/>
  <c r="BB416" i="1" s="1"/>
  <c r="AJ428" i="1"/>
  <c r="AM431" i="1"/>
  <c r="BB431" i="1" s="1"/>
  <c r="AN435" i="1"/>
  <c r="AO442" i="1"/>
  <c r="AW443" i="1"/>
  <c r="AJ465" i="1"/>
  <c r="AJ468" i="1"/>
  <c r="AJ470" i="1"/>
  <c r="AM474" i="1"/>
  <c r="AW474" i="1" s="1"/>
  <c r="AJ477" i="1"/>
  <c r="AO496" i="1"/>
  <c r="AJ308" i="1"/>
  <c r="AJ316" i="1"/>
  <c r="AO319" i="1"/>
  <c r="AM326" i="1"/>
  <c r="AW326" i="1" s="1"/>
  <c r="AO328" i="1"/>
  <c r="AO332" i="1"/>
  <c r="AO335" i="1"/>
  <c r="AJ336" i="1"/>
  <c r="AO340" i="1"/>
  <c r="AW340" i="1"/>
  <c r="AJ348" i="1"/>
  <c r="AJ349" i="1"/>
  <c r="AM362" i="1"/>
  <c r="AX362" i="1" s="1"/>
  <c r="BE362" i="1" s="1"/>
  <c r="AM363" i="1"/>
  <c r="AW363" i="1" s="1"/>
  <c r="AM365" i="1"/>
  <c r="AW365" i="1" s="1"/>
  <c r="AM373" i="1"/>
  <c r="AW373" i="1" s="1"/>
  <c r="AN381" i="1"/>
  <c r="AO386" i="1"/>
  <c r="AM395" i="1"/>
  <c r="CG395" i="1" s="1"/>
  <c r="BB404" i="1"/>
  <c r="AO405" i="1"/>
  <c r="AN407" i="1"/>
  <c r="AM408" i="1"/>
  <c r="BB408" i="1" s="1"/>
  <c r="AM409" i="1"/>
  <c r="AW409" i="1" s="1"/>
  <c r="AJ412" i="1"/>
  <c r="AN416" i="1"/>
  <c r="AO419" i="1"/>
  <c r="AN431" i="1"/>
  <c r="AJ439" i="1"/>
  <c r="AJ444" i="1"/>
  <c r="AJ453" i="1"/>
  <c r="AJ462" i="1"/>
  <c r="AJ466" i="1"/>
  <c r="AJ482" i="1"/>
  <c r="AM501" i="1"/>
  <c r="BB501" i="1" s="1"/>
  <c r="AJ504" i="1"/>
  <c r="AJ311" i="1"/>
  <c r="AO342" i="1"/>
  <c r="AJ346" i="1"/>
  <c r="AO370" i="1"/>
  <c r="AO378" i="1"/>
  <c r="AM389" i="1"/>
  <c r="AW389" i="1" s="1"/>
  <c r="AM394" i="1"/>
  <c r="BB394" i="1" s="1"/>
  <c r="AM397" i="1"/>
  <c r="AW397" i="1" s="1"/>
  <c r="AN402" i="1"/>
  <c r="AO406" i="1"/>
  <c r="AM417" i="1"/>
  <c r="AW417" i="1" s="1"/>
  <c r="AO437" i="1"/>
  <c r="AO447" i="1"/>
  <c r="AJ452" i="1"/>
  <c r="AO456" i="1"/>
  <c r="AJ460" i="1"/>
  <c r="AM468" i="1"/>
  <c r="BB468" i="1" s="1"/>
  <c r="AN472" i="1"/>
  <c r="AO474" i="1"/>
  <c r="AM483" i="1"/>
  <c r="AX483" i="1" s="1"/>
  <c r="AM484" i="1"/>
  <c r="BB484" i="1" s="1"/>
  <c r="AO488" i="1"/>
  <c r="AM500" i="1"/>
  <c r="BB500" i="1" s="1"/>
  <c r="AM315" i="1"/>
  <c r="AX315" i="1" s="1"/>
  <c r="AN316" i="1"/>
  <c r="AM323" i="1"/>
  <c r="AX323" i="1" s="1"/>
  <c r="AN324" i="1"/>
  <c r="AO329" i="1"/>
  <c r="AJ337" i="1"/>
  <c r="AN350" i="1"/>
  <c r="AO362" i="1"/>
  <c r="AN374" i="1"/>
  <c r="AJ378" i="1"/>
  <c r="CG402" i="1"/>
  <c r="AM412" i="1"/>
  <c r="AW412" i="1" s="1"/>
  <c r="AJ421" i="1"/>
  <c r="AN427" i="1"/>
  <c r="AO434" i="1"/>
  <c r="AJ447" i="1"/>
  <c r="AM453" i="1"/>
  <c r="BB453" i="1" s="1"/>
  <c r="AM461" i="1"/>
  <c r="BB461" i="1" s="1"/>
  <c r="AM464" i="1"/>
  <c r="AW464" i="1" s="1"/>
  <c r="AM465" i="1"/>
  <c r="AW465" i="1" s="1"/>
  <c r="AM469" i="1"/>
  <c r="CG469" i="1" s="1"/>
  <c r="AM479" i="1"/>
  <c r="AX479" i="1" s="1"/>
  <c r="BE479" i="1" s="1"/>
  <c r="AJ496" i="1"/>
  <c r="AN504" i="1"/>
  <c r="AM310" i="1"/>
  <c r="CG310" i="1" s="1"/>
  <c r="AJ319" i="1"/>
  <c r="AJ329" i="1"/>
  <c r="AO377" i="1"/>
  <c r="AJ379" i="1"/>
  <c r="AO415" i="1"/>
  <c r="AO426" i="1"/>
  <c r="CG427" i="1"/>
  <c r="AO435" i="1"/>
  <c r="AJ437" i="1"/>
  <c r="CG449" i="1"/>
  <c r="AJ458" i="1"/>
  <c r="AO472" i="1"/>
  <c r="AJ474" i="1"/>
  <c r="AJ371" i="1"/>
  <c r="AJ381" i="1"/>
  <c r="AJ383" i="1"/>
  <c r="AJ386" i="1"/>
  <c r="AJ409" i="1"/>
  <c r="AJ415" i="1"/>
  <c r="AJ416" i="1"/>
  <c r="AM421" i="1"/>
  <c r="CG421" i="1" s="1"/>
  <c r="AJ423" i="1"/>
  <c r="CG162" i="1"/>
  <c r="CG161" i="1"/>
  <c r="CG160" i="1"/>
  <c r="CG157" i="1"/>
  <c r="CG156" i="1"/>
  <c r="CG130" i="1"/>
  <c r="CG79" i="1"/>
  <c r="CG72" i="1"/>
  <c r="CG64" i="1"/>
  <c r="CG45" i="1"/>
  <c r="CG34" i="1"/>
  <c r="CG114" i="1"/>
  <c r="CG44" i="1"/>
  <c r="CG63" i="1"/>
  <c r="CG106" i="1"/>
  <c r="CG89" i="1"/>
  <c r="CG101" i="1"/>
  <c r="CG46" i="1"/>
  <c r="CG73" i="1"/>
  <c r="CG81" i="1"/>
  <c r="CG33" i="1"/>
  <c r="CG57" i="1"/>
  <c r="CG65" i="1"/>
  <c r="CG95" i="1"/>
  <c r="CG126" i="1"/>
  <c r="CG49" i="1"/>
  <c r="CG41" i="1"/>
  <c r="CG97" i="1"/>
  <c r="CG140" i="1"/>
  <c r="CG142" i="1"/>
  <c r="CG102" i="1"/>
  <c r="CG110" i="1"/>
  <c r="CG117" i="1"/>
  <c r="CG132" i="1"/>
  <c r="CG134" i="1"/>
  <c r="CG164" i="1"/>
  <c r="CG174" i="1"/>
  <c r="CG61" i="1"/>
  <c r="CG69" i="1"/>
  <c r="CG93" i="1"/>
  <c r="CG105" i="1"/>
  <c r="CG118" i="1"/>
  <c r="CG148" i="1"/>
  <c r="CG150" i="1"/>
  <c r="CG246" i="1"/>
  <c r="CG107" i="1"/>
  <c r="CG124" i="1"/>
  <c r="CG125" i="1"/>
  <c r="CG166" i="1"/>
  <c r="CG190" i="1"/>
  <c r="CG236" i="1"/>
  <c r="CG200" i="1"/>
  <c r="CG207" i="1"/>
  <c r="CG133" i="1"/>
  <c r="CG141" i="1"/>
  <c r="CG149" i="1"/>
  <c r="CG188" i="1"/>
  <c r="CG197" i="1"/>
  <c r="CG165" i="1"/>
  <c r="CG163" i="1"/>
  <c r="CG181" i="1"/>
  <c r="CG189" i="1"/>
  <c r="CG191" i="1"/>
  <c r="CG251" i="1"/>
  <c r="CG167" i="1"/>
  <c r="CG281" i="1"/>
  <c r="CG213" i="1"/>
  <c r="CG198" i="1"/>
  <c r="CG205" i="1"/>
  <c r="CG171" i="1"/>
  <c r="CG212" i="1"/>
  <c r="CG220" i="1"/>
  <c r="AN354" i="1"/>
  <c r="AM354" i="1"/>
  <c r="CG179" i="1"/>
  <c r="CG228" i="1"/>
  <c r="CG235" i="1"/>
  <c r="CG238" i="1"/>
  <c r="CG243" i="1"/>
  <c r="CG297" i="1"/>
  <c r="CG245" i="1"/>
  <c r="CG223" i="1"/>
  <c r="CG237" i="1"/>
  <c r="CG272" i="1"/>
  <c r="CG229" i="1"/>
  <c r="CG244" i="1"/>
  <c r="CG252" i="1"/>
  <c r="CG268" i="1"/>
  <c r="CG270" i="1"/>
  <c r="CG275" i="1"/>
  <c r="CG221" i="1"/>
  <c r="CG258" i="1"/>
  <c r="CG282" i="1"/>
  <c r="AX311" i="1"/>
  <c r="AW311" i="1"/>
  <c r="CG311" i="1"/>
  <c r="BB311" i="1"/>
  <c r="BB313" i="1"/>
  <c r="AX313" i="1"/>
  <c r="AW313" i="1"/>
  <c r="CG313" i="1"/>
  <c r="AJ364" i="1"/>
  <c r="CG299" i="1"/>
  <c r="CG276" i="1"/>
  <c r="CG277" i="1"/>
  <c r="AX320" i="1"/>
  <c r="AW320" i="1"/>
  <c r="CG320" i="1"/>
  <c r="BB320" i="1"/>
  <c r="AJ324" i="1"/>
  <c r="AJ325" i="1"/>
  <c r="BB329" i="1"/>
  <c r="AX329" i="1"/>
  <c r="AW329" i="1"/>
  <c r="CG329" i="1"/>
  <c r="AX335" i="1"/>
  <c r="BE335" i="1" s="1"/>
  <c r="AW335" i="1"/>
  <c r="CG335" i="1"/>
  <c r="AJ339" i="1"/>
  <c r="CG278" i="1"/>
  <c r="CG286" i="1"/>
  <c r="AJ307" i="1"/>
  <c r="AO341" i="1"/>
  <c r="AN341" i="1"/>
  <c r="AM341" i="1"/>
  <c r="CG256" i="1"/>
  <c r="CG262" i="1"/>
  <c r="CG264" i="1"/>
  <c r="CG260" i="1"/>
  <c r="CG265" i="1"/>
  <c r="AN304" i="1"/>
  <c r="AM304" i="1"/>
  <c r="BB316" i="1"/>
  <c r="CG316" i="1"/>
  <c r="AX316" i="1"/>
  <c r="AW316" i="1"/>
  <c r="AW300" i="1"/>
  <c r="AN301" i="1"/>
  <c r="AM301" i="1"/>
  <c r="AX305" i="1"/>
  <c r="BE305" i="1" s="1"/>
  <c r="BB307" i="1"/>
  <c r="BE307" i="1" s="1"/>
  <c r="AX308" i="1"/>
  <c r="BE308" i="1" s="1"/>
  <c r="AJ323" i="1"/>
  <c r="CG324" i="1"/>
  <c r="AO326" i="1"/>
  <c r="AJ358" i="1"/>
  <c r="AN364" i="1"/>
  <c r="AM364" i="1"/>
  <c r="AO364" i="1"/>
  <c r="AX300" i="1"/>
  <c r="BE300" i="1" s="1"/>
  <c r="BB302" i="1"/>
  <c r="BB306" i="1"/>
  <c r="AO325" i="1"/>
  <c r="AN325" i="1"/>
  <c r="AM325" i="1"/>
  <c r="BB337" i="1"/>
  <c r="AX337" i="1"/>
  <c r="AW337" i="1"/>
  <c r="CG337" i="1"/>
  <c r="BB366" i="1"/>
  <c r="AX366" i="1"/>
  <c r="CG366" i="1"/>
  <c r="AW366" i="1"/>
  <c r="AO302" i="1"/>
  <c r="AN302" i="1"/>
  <c r="AX303" i="1"/>
  <c r="BE303" i="1" s="1"/>
  <c r="CG307" i="1"/>
  <c r="AM318" i="1"/>
  <c r="AX328" i="1"/>
  <c r="BE328" i="1" s="1"/>
  <c r="AW328" i="1"/>
  <c r="CG328" i="1"/>
  <c r="AX332" i="1"/>
  <c r="BE332" i="1" s="1"/>
  <c r="AJ343" i="1"/>
  <c r="AJ361" i="1"/>
  <c r="BB382" i="1"/>
  <c r="AX382" i="1"/>
  <c r="CG382" i="1"/>
  <c r="AW382" i="1"/>
  <c r="AJ411" i="1"/>
  <c r="AW305" i="1"/>
  <c r="CG305" i="1"/>
  <c r="AX306" i="1"/>
  <c r="AW306" i="1"/>
  <c r="CG308" i="1"/>
  <c r="BB321" i="1"/>
  <c r="AX321" i="1"/>
  <c r="AW321" i="1"/>
  <c r="CG321" i="1"/>
  <c r="AO327" i="1"/>
  <c r="AN309" i="1"/>
  <c r="AM309" i="1"/>
  <c r="AJ315" i="1"/>
  <c r="AO318" i="1"/>
  <c r="AM319" i="1"/>
  <c r="AJ327" i="1"/>
  <c r="AO333" i="1"/>
  <c r="AN333" i="1"/>
  <c r="AM333" i="1"/>
  <c r="AM342" i="1"/>
  <c r="BB345" i="1"/>
  <c r="AX345" i="1"/>
  <c r="AW345" i="1"/>
  <c r="CG345" i="1"/>
  <c r="AW347" i="1"/>
  <c r="CG347" i="1"/>
  <c r="BB347" i="1"/>
  <c r="AX347" i="1"/>
  <c r="AJ351" i="1"/>
  <c r="AJ365" i="1"/>
  <c r="BB410" i="1"/>
  <c r="AX410" i="1"/>
  <c r="AW410" i="1"/>
  <c r="CG410" i="1"/>
  <c r="AJ313" i="1"/>
  <c r="AO317" i="1"/>
  <c r="AN317" i="1"/>
  <c r="AM317" i="1"/>
  <c r="AJ322" i="1"/>
  <c r="AX336" i="1"/>
  <c r="BE336" i="1" s="1"/>
  <c r="AW336" i="1"/>
  <c r="CG336" i="1"/>
  <c r="AJ350" i="1"/>
  <c r="AO353" i="1"/>
  <c r="AN353" i="1"/>
  <c r="AM353" i="1"/>
  <c r="BB374" i="1"/>
  <c r="AX374" i="1"/>
  <c r="CG374" i="1"/>
  <c r="AW374" i="1"/>
  <c r="AN352" i="1"/>
  <c r="AM352" i="1"/>
  <c r="AN360" i="1"/>
  <c r="AM360" i="1"/>
  <c r="AO361" i="1"/>
  <c r="AN361" i="1"/>
  <c r="AO369" i="1"/>
  <c r="AN369" i="1"/>
  <c r="BB390" i="1"/>
  <c r="AX390" i="1"/>
  <c r="AX331" i="1"/>
  <c r="BE331" i="1" s="1"/>
  <c r="AX339" i="1"/>
  <c r="BE339" i="1" s="1"/>
  <c r="AO354" i="1"/>
  <c r="AM361" i="1"/>
  <c r="AN368" i="1"/>
  <c r="AM368" i="1"/>
  <c r="AM369" i="1"/>
  <c r="AN376" i="1"/>
  <c r="AM376" i="1"/>
  <c r="AO384" i="1"/>
  <c r="AN384" i="1"/>
  <c r="AM384" i="1"/>
  <c r="AO385" i="1"/>
  <c r="AN385" i="1"/>
  <c r="BB398" i="1"/>
  <c r="AX398" i="1"/>
  <c r="AN420" i="1"/>
  <c r="AM420" i="1"/>
  <c r="AO352" i="1"/>
  <c r="AJ357" i="1"/>
  <c r="BB358" i="1"/>
  <c r="AX358" i="1"/>
  <c r="AO360" i="1"/>
  <c r="AM377" i="1"/>
  <c r="AM385" i="1"/>
  <c r="AJ387" i="1"/>
  <c r="AO393" i="1"/>
  <c r="AN393" i="1"/>
  <c r="AJ397" i="1"/>
  <c r="AJ417" i="1"/>
  <c r="AO420" i="1"/>
  <c r="AJ432" i="1"/>
  <c r="AX349" i="1"/>
  <c r="BE349" i="1" s="1"/>
  <c r="AW349" i="1"/>
  <c r="CG349" i="1"/>
  <c r="BB350" i="1"/>
  <c r="AX350" i="1"/>
  <c r="AN356" i="1"/>
  <c r="AM356" i="1"/>
  <c r="AJ366" i="1"/>
  <c r="AJ374" i="1"/>
  <c r="AJ382" i="1"/>
  <c r="AO392" i="1"/>
  <c r="AN392" i="1"/>
  <c r="AM392" i="1"/>
  <c r="AX393" i="1"/>
  <c r="BE393" i="1" s="1"/>
  <c r="AW393" i="1"/>
  <c r="CG393" i="1"/>
  <c r="AM314" i="1"/>
  <c r="AM322" i="1"/>
  <c r="AM330" i="1"/>
  <c r="AM338" i="1"/>
  <c r="AM346" i="1"/>
  <c r="CG350" i="1"/>
  <c r="AO356" i="1"/>
  <c r="AW390" i="1"/>
  <c r="CG390" i="1"/>
  <c r="AN400" i="1"/>
  <c r="AM400" i="1"/>
  <c r="AX348" i="1"/>
  <c r="BE348" i="1" s="1"/>
  <c r="AW348" i="1"/>
  <c r="CG348" i="1"/>
  <c r="BB355" i="1"/>
  <c r="BE355" i="1" s="1"/>
  <c r="AW355" i="1"/>
  <c r="CG355" i="1"/>
  <c r="AJ390" i="1"/>
  <c r="AN424" i="1"/>
  <c r="AM424" i="1"/>
  <c r="AW435" i="1"/>
  <c r="AW404" i="1"/>
  <c r="AX413" i="1"/>
  <c r="AM419" i="1"/>
  <c r="AN419" i="1"/>
  <c r="AJ433" i="1"/>
  <c r="AM351" i="1"/>
  <c r="AM359" i="1"/>
  <c r="AM367" i="1"/>
  <c r="AM375" i="1"/>
  <c r="AM383" i="1"/>
  <c r="AM391" i="1"/>
  <c r="AM399" i="1"/>
  <c r="AJ429" i="1"/>
  <c r="AJ443" i="1"/>
  <c r="BB448" i="1"/>
  <c r="AX448" i="1"/>
  <c r="AW448" i="1"/>
  <c r="CG448" i="1"/>
  <c r="AJ407" i="1"/>
  <c r="AO411" i="1"/>
  <c r="AN411" i="1"/>
  <c r="AM411" i="1"/>
  <c r="BB413" i="1"/>
  <c r="AW418" i="1"/>
  <c r="AO424" i="1"/>
  <c r="AJ425" i="1"/>
  <c r="AN433" i="1"/>
  <c r="AM433" i="1"/>
  <c r="AO433" i="1"/>
  <c r="AJ435" i="1"/>
  <c r="AN446" i="1"/>
  <c r="AM446" i="1"/>
  <c r="AN428" i="1"/>
  <c r="AM428" i="1"/>
  <c r="AO428" i="1"/>
  <c r="AN430" i="1"/>
  <c r="AM430" i="1"/>
  <c r="AM372" i="1"/>
  <c r="AM380" i="1"/>
  <c r="AM388" i="1"/>
  <c r="AM396" i="1"/>
  <c r="AM401" i="1"/>
  <c r="AO403" i="1"/>
  <c r="AN403" i="1"/>
  <c r="AM403" i="1"/>
  <c r="AO404" i="1"/>
  <c r="AN404" i="1"/>
  <c r="AM414" i="1"/>
  <c r="AN422" i="1"/>
  <c r="AM422" i="1"/>
  <c r="BB435" i="1"/>
  <c r="AX435" i="1"/>
  <c r="AM445" i="1"/>
  <c r="BB472" i="1"/>
  <c r="AX472" i="1"/>
  <c r="AW472" i="1"/>
  <c r="CG472" i="1"/>
  <c r="AO421" i="1"/>
  <c r="AO430" i="1"/>
  <c r="AJ434" i="1"/>
  <c r="AX443" i="1"/>
  <c r="BE443" i="1" s="1"/>
  <c r="AJ430" i="1"/>
  <c r="BB432" i="1"/>
  <c r="BE432" i="1" s="1"/>
  <c r="AW432" i="1"/>
  <c r="CG432" i="1"/>
  <c r="AO438" i="1"/>
  <c r="AJ442" i="1"/>
  <c r="CG443" i="1"/>
  <c r="AO445" i="1"/>
  <c r="AJ451" i="1"/>
  <c r="AJ459" i="1"/>
  <c r="AN475" i="1"/>
  <c r="AM475" i="1"/>
  <c r="AO422" i="1"/>
  <c r="AJ438" i="1"/>
  <c r="AJ440" i="1"/>
  <c r="AO444" i="1"/>
  <c r="AN444" i="1"/>
  <c r="AM444" i="1"/>
  <c r="BE454" i="1"/>
  <c r="AX460" i="1"/>
  <c r="AW460" i="1"/>
  <c r="CG460" i="1"/>
  <c r="BB460" i="1"/>
  <c r="BB496" i="1"/>
  <c r="CG496" i="1"/>
  <c r="AX496" i="1"/>
  <c r="AW496" i="1"/>
  <c r="AN436" i="1"/>
  <c r="AM436" i="1"/>
  <c r="BB440" i="1"/>
  <c r="AX440" i="1"/>
  <c r="AW440" i="1"/>
  <c r="CG440" i="1"/>
  <c r="AO446" i="1"/>
  <c r="AJ448" i="1"/>
  <c r="AX452" i="1"/>
  <c r="CG452" i="1"/>
  <c r="BB452" i="1"/>
  <c r="AW452" i="1"/>
  <c r="AJ494" i="1"/>
  <c r="AJ431" i="1"/>
  <c r="AO436" i="1"/>
  <c r="AJ446" i="1"/>
  <c r="AN455" i="1"/>
  <c r="AO455" i="1"/>
  <c r="AM455" i="1"/>
  <c r="AN450" i="1"/>
  <c r="AM450" i="1"/>
  <c r="AO467" i="1"/>
  <c r="AN467" i="1"/>
  <c r="BB470" i="1"/>
  <c r="AX470" i="1"/>
  <c r="BE470" i="1" s="1"/>
  <c r="AW470" i="1"/>
  <c r="CG470" i="1"/>
  <c r="BB488" i="1"/>
  <c r="CG488" i="1"/>
  <c r="AX488" i="1"/>
  <c r="AW488" i="1"/>
  <c r="AX449" i="1"/>
  <c r="BE449" i="1" s="1"/>
  <c r="AO450" i="1"/>
  <c r="BB451" i="1"/>
  <c r="BB454" i="1"/>
  <c r="AW454" i="1"/>
  <c r="CG454" i="1"/>
  <c r="AO459" i="1"/>
  <c r="AN459" i="1"/>
  <c r="AN463" i="1"/>
  <c r="AM463" i="1"/>
  <c r="AM467" i="1"/>
  <c r="AN470" i="1"/>
  <c r="AM476" i="1"/>
  <c r="AX491" i="1"/>
  <c r="AW491" i="1"/>
  <c r="CG491" i="1"/>
  <c r="BB491" i="1"/>
  <c r="BB502" i="1"/>
  <c r="AX502" i="1"/>
  <c r="AW502" i="1"/>
  <c r="CG502" i="1"/>
  <c r="BB504" i="1"/>
  <c r="CG504" i="1"/>
  <c r="AX504" i="1"/>
  <c r="AW504" i="1"/>
  <c r="AO451" i="1"/>
  <c r="AN451" i="1"/>
  <c r="AN454" i="1"/>
  <c r="AJ456" i="1"/>
  <c r="AM459" i="1"/>
  <c r="AO463" i="1"/>
  <c r="AJ464" i="1"/>
  <c r="AO470" i="1"/>
  <c r="AJ478" i="1"/>
  <c r="AN458" i="1"/>
  <c r="AM458" i="1"/>
  <c r="BB462" i="1"/>
  <c r="BE462" i="1" s="1"/>
  <c r="AW462" i="1"/>
  <c r="CG462" i="1"/>
  <c r="AO489" i="1"/>
  <c r="AN489" i="1"/>
  <c r="AM489" i="1"/>
  <c r="AM441" i="1"/>
  <c r="AN449" i="1"/>
  <c r="AO458" i="1"/>
  <c r="AO466" i="1"/>
  <c r="AN466" i="1"/>
  <c r="AM466" i="1"/>
  <c r="AO476" i="1"/>
  <c r="AN478" i="1"/>
  <c r="AM478" i="1"/>
  <c r="AO478" i="1"/>
  <c r="AN473" i="1"/>
  <c r="AM473" i="1"/>
  <c r="AX480" i="1"/>
  <c r="BE480" i="1" s="1"/>
  <c r="AO491" i="1"/>
  <c r="BB494" i="1"/>
  <c r="AX494" i="1"/>
  <c r="AW494" i="1"/>
  <c r="AJ499" i="1"/>
  <c r="AJ471" i="1"/>
  <c r="AO483" i="1"/>
  <c r="BB486" i="1"/>
  <c r="AX486" i="1"/>
  <c r="AW486" i="1"/>
  <c r="AJ491" i="1"/>
  <c r="AJ493" i="1"/>
  <c r="AJ503" i="1"/>
  <c r="AO506" i="1"/>
  <c r="AN506" i="1"/>
  <c r="AJ495" i="1"/>
  <c r="AW506" i="1"/>
  <c r="CG506" i="1"/>
  <c r="AO475" i="1"/>
  <c r="AJ476" i="1"/>
  <c r="CG480" i="1"/>
  <c r="AO482" i="1"/>
  <c r="AN482" i="1"/>
  <c r="AJ487" i="1"/>
  <c r="AM490" i="1"/>
  <c r="AM499" i="1"/>
  <c r="AN481" i="1"/>
  <c r="AM481" i="1"/>
  <c r="AM482" i="1"/>
  <c r="AO490" i="1"/>
  <c r="AO497" i="1"/>
  <c r="AN497" i="1"/>
  <c r="AM497" i="1"/>
  <c r="AO505" i="1"/>
  <c r="AN505" i="1"/>
  <c r="CG477" i="1"/>
  <c r="CG485" i="1"/>
  <c r="CG493" i="1"/>
  <c r="AW477" i="1"/>
  <c r="AW485" i="1"/>
  <c r="AW493" i="1"/>
  <c r="AX485" i="1"/>
  <c r="BE485" i="1" s="1"/>
  <c r="AX493" i="1"/>
  <c r="BE493" i="1" s="1"/>
  <c r="CG31" i="1"/>
  <c r="CG30" i="1"/>
  <c r="CG29" i="1"/>
  <c r="BF24" i="1" l="1"/>
  <c r="BH24" i="1" s="1"/>
  <c r="BL34" i="1"/>
  <c r="BK34" i="1"/>
  <c r="CC34" i="1" s="1"/>
  <c r="BL25" i="1"/>
  <c r="BK25" i="1"/>
  <c r="BL21" i="1"/>
  <c r="BK21" i="1"/>
  <c r="BL30" i="1"/>
  <c r="BK30" i="1"/>
  <c r="BL29" i="1"/>
  <c r="BK29" i="1"/>
  <c r="BL7" i="1"/>
  <c r="BK7" i="1"/>
  <c r="BL16" i="1"/>
  <c r="BK16" i="1"/>
  <c r="BL8" i="1"/>
  <c r="BK8" i="1"/>
  <c r="BK37" i="1"/>
  <c r="CC37" i="1" s="1"/>
  <c r="BL37" i="1"/>
  <c r="BK39" i="1"/>
  <c r="CC39" i="1" s="1"/>
  <c r="BL39" i="1"/>
  <c r="BK176" i="1"/>
  <c r="CC176" i="1" s="1"/>
  <c r="BK136" i="1"/>
  <c r="CC136" i="1" s="1"/>
  <c r="BK237" i="1"/>
  <c r="CC237" i="1" s="1"/>
  <c r="BK153" i="1"/>
  <c r="CC153" i="1" s="1"/>
  <c r="BK113" i="1"/>
  <c r="CC113" i="1" s="1"/>
  <c r="BK144" i="1"/>
  <c r="CC144" i="1" s="1"/>
  <c r="BK268" i="1"/>
  <c r="CC268" i="1" s="1"/>
  <c r="BK168" i="1"/>
  <c r="CC168" i="1" s="1"/>
  <c r="BK65" i="1"/>
  <c r="CC65" i="1" s="1"/>
  <c r="BK273" i="1"/>
  <c r="CC273" i="1" s="1"/>
  <c r="BK209" i="1"/>
  <c r="CC209" i="1" s="1"/>
  <c r="BK263" i="1"/>
  <c r="CC263" i="1" s="1"/>
  <c r="BK276" i="1"/>
  <c r="CC276" i="1" s="1"/>
  <c r="BK121" i="1"/>
  <c r="CC121" i="1" s="1"/>
  <c r="BK211" i="1"/>
  <c r="CC211" i="1" s="1"/>
  <c r="BK59" i="1"/>
  <c r="CC59" i="1" s="1"/>
  <c r="BK69" i="1"/>
  <c r="CC69" i="1" s="1"/>
  <c r="BK101" i="1"/>
  <c r="CC101" i="1" s="1"/>
  <c r="BK207" i="1"/>
  <c r="CC207" i="1" s="1"/>
  <c r="BK282" i="1"/>
  <c r="CC282" i="1" s="1"/>
  <c r="BK142" i="1"/>
  <c r="CC142" i="1" s="1"/>
  <c r="BK204" i="1"/>
  <c r="CC204" i="1" s="1"/>
  <c r="BK128" i="1"/>
  <c r="CC128" i="1" s="1"/>
  <c r="BK220" i="1"/>
  <c r="CC220" i="1" s="1"/>
  <c r="BK259" i="1"/>
  <c r="CC259" i="1" s="1"/>
  <c r="BK83" i="1"/>
  <c r="CC83" i="1" s="1"/>
  <c r="BK148" i="1"/>
  <c r="CC148" i="1" s="1"/>
  <c r="BK135" i="1"/>
  <c r="CC135" i="1" s="1"/>
  <c r="BK184" i="1"/>
  <c r="CC184" i="1" s="1"/>
  <c r="BK219" i="1"/>
  <c r="CC219" i="1" s="1"/>
  <c r="BK243" i="1"/>
  <c r="CC243" i="1" s="1"/>
  <c r="BK80" i="1"/>
  <c r="CC80" i="1" s="1"/>
  <c r="BK197" i="1"/>
  <c r="CC197" i="1" s="1"/>
  <c r="BK95" i="1"/>
  <c r="CC95" i="1" s="1"/>
  <c r="BK119" i="1"/>
  <c r="CC119" i="1" s="1"/>
  <c r="BK183" i="1"/>
  <c r="CC183" i="1" s="1"/>
  <c r="BK75" i="1"/>
  <c r="CC75" i="1" s="1"/>
  <c r="BK152" i="1"/>
  <c r="CC152" i="1" s="1"/>
  <c r="BK234" i="1"/>
  <c r="CC234" i="1" s="1"/>
  <c r="BK213" i="1"/>
  <c r="CC213" i="1" s="1"/>
  <c r="BK61" i="1"/>
  <c r="CC61" i="1" s="1"/>
  <c r="BK284" i="1"/>
  <c r="CC284" i="1" s="1"/>
  <c r="BK212" i="1"/>
  <c r="CC212" i="1" s="1"/>
  <c r="BK267" i="1"/>
  <c r="CC267" i="1" s="1"/>
  <c r="BK105" i="1"/>
  <c r="CC105" i="1" s="1"/>
  <c r="BK172" i="1"/>
  <c r="CC172" i="1" s="1"/>
  <c r="BK67" i="1"/>
  <c r="CC67" i="1" s="1"/>
  <c r="BK111" i="1"/>
  <c r="CC111" i="1" s="1"/>
  <c r="BK107" i="1"/>
  <c r="CC107" i="1" s="1"/>
  <c r="BK99" i="1"/>
  <c r="CC99" i="1" s="1"/>
  <c r="BK58" i="1"/>
  <c r="CC58" i="1" s="1"/>
  <c r="BK194" i="1"/>
  <c r="CC194" i="1" s="1"/>
  <c r="BE10" i="1"/>
  <c r="BF10" i="1" s="1"/>
  <c r="BH10" i="1" s="1"/>
  <c r="BF290" i="1"/>
  <c r="BH290" i="1" s="1"/>
  <c r="BL290" i="1" s="1"/>
  <c r="BF2" i="1"/>
  <c r="BH2" i="1" s="1"/>
  <c r="BF235" i="1"/>
  <c r="BH235" i="1" s="1"/>
  <c r="BL235" i="1" s="1"/>
  <c r="BF293" i="1"/>
  <c r="BH293" i="1" s="1"/>
  <c r="BL293" i="1" s="1"/>
  <c r="BF15" i="1"/>
  <c r="BH15" i="1" s="1"/>
  <c r="BK231" i="1"/>
  <c r="CC231" i="1" s="1"/>
  <c r="BF189" i="1"/>
  <c r="BH189" i="1" s="1"/>
  <c r="BL189" i="1" s="1"/>
  <c r="BF104" i="1"/>
  <c r="BH104" i="1" s="1"/>
  <c r="BL104" i="1" s="1"/>
  <c r="BK178" i="1"/>
  <c r="CC178" i="1" s="1"/>
  <c r="BF272" i="1"/>
  <c r="BH272" i="1" s="1"/>
  <c r="BL272" i="1" s="1"/>
  <c r="BE33" i="1"/>
  <c r="BF33" i="1" s="1"/>
  <c r="BH33" i="1" s="1"/>
  <c r="BF109" i="1"/>
  <c r="BH109" i="1" s="1"/>
  <c r="BL109" i="1" s="1"/>
  <c r="BK182" i="1"/>
  <c r="CC182" i="1" s="1"/>
  <c r="BK208" i="1"/>
  <c r="CC208" i="1" s="1"/>
  <c r="BB326" i="1"/>
  <c r="BF230" i="1"/>
  <c r="BH230" i="1" s="1"/>
  <c r="BL230" i="1" s="1"/>
  <c r="BF187" i="1"/>
  <c r="BH187" i="1" s="1"/>
  <c r="BL187" i="1" s="1"/>
  <c r="BE26" i="1"/>
  <c r="BF26" i="1" s="1"/>
  <c r="BH26" i="1" s="1"/>
  <c r="BK158" i="1"/>
  <c r="CC158" i="1" s="1"/>
  <c r="BK110" i="1"/>
  <c r="CC110" i="1" s="1"/>
  <c r="BK146" i="1"/>
  <c r="CC146" i="1" s="1"/>
  <c r="BF239" i="1"/>
  <c r="BH239" i="1" s="1"/>
  <c r="BL239" i="1" s="1"/>
  <c r="CG492" i="1"/>
  <c r="AW395" i="1"/>
  <c r="CG326" i="1"/>
  <c r="BF22" i="1"/>
  <c r="BH22" i="1" s="1"/>
  <c r="BK215" i="1"/>
  <c r="CC215" i="1" s="1"/>
  <c r="BF252" i="1"/>
  <c r="BH252" i="1" s="1"/>
  <c r="BL252" i="1" s="1"/>
  <c r="AW487" i="1"/>
  <c r="BE23" i="1"/>
  <c r="BF23" i="1" s="1"/>
  <c r="BH23" i="1" s="1"/>
  <c r="AX326" i="1"/>
  <c r="BE326" i="1" s="1"/>
  <c r="BF326" i="1" s="1"/>
  <c r="BE12" i="1"/>
  <c r="BF12" i="1" s="1"/>
  <c r="BH12" i="1" s="1"/>
  <c r="BE18" i="1"/>
  <c r="BF18" i="1" s="1"/>
  <c r="BH18" i="1" s="1"/>
  <c r="BF289" i="1"/>
  <c r="BH289" i="1" s="1"/>
  <c r="BL289" i="1" s="1"/>
  <c r="BK203" i="1"/>
  <c r="CC203" i="1" s="1"/>
  <c r="BF20" i="1"/>
  <c r="BH20" i="1" s="1"/>
  <c r="AW503" i="1"/>
  <c r="BK260" i="1"/>
  <c r="CC260" i="1" s="1"/>
  <c r="BK116" i="1"/>
  <c r="CC116" i="1" s="1"/>
  <c r="BE19" i="1"/>
  <c r="BF19" i="1" s="1"/>
  <c r="AX423" i="1"/>
  <c r="BE423" i="1" s="1"/>
  <c r="BK291" i="1"/>
  <c r="CC291" i="1" s="1"/>
  <c r="AX492" i="1"/>
  <c r="BE492" i="1" s="1"/>
  <c r="AW492" i="1"/>
  <c r="AX442" i="1"/>
  <c r="BE442" i="1" s="1"/>
  <c r="CG442" i="1"/>
  <c r="BK130" i="1"/>
  <c r="CC130" i="1" s="1"/>
  <c r="BK96" i="1"/>
  <c r="CC96" i="1" s="1"/>
  <c r="BF133" i="1"/>
  <c r="BH133" i="1" s="1"/>
  <c r="BL133" i="1" s="1"/>
  <c r="BF244" i="1"/>
  <c r="BH244" i="1" s="1"/>
  <c r="BL244" i="1" s="1"/>
  <c r="BF155" i="1"/>
  <c r="BH155" i="1" s="1"/>
  <c r="BL155" i="1" s="1"/>
  <c r="AX453" i="1"/>
  <c r="BE453" i="1" s="1"/>
  <c r="BK292" i="1"/>
  <c r="CC292" i="1" s="1"/>
  <c r="AX500" i="1"/>
  <c r="BE500" i="1" s="1"/>
  <c r="BK112" i="1"/>
  <c r="CC112" i="1" s="1"/>
  <c r="BK228" i="1"/>
  <c r="CC228" i="1" s="1"/>
  <c r="BK70" i="1"/>
  <c r="CC70" i="1" s="1"/>
  <c r="AW429" i="1"/>
  <c r="CG456" i="1"/>
  <c r="BK190" i="1"/>
  <c r="CC190" i="1" s="1"/>
  <c r="BB357" i="1"/>
  <c r="BF288" i="1"/>
  <c r="BH288" i="1" s="1"/>
  <c r="BL288" i="1" s="1"/>
  <c r="BF17" i="1"/>
  <c r="BH17" i="1" s="1"/>
  <c r="BF123" i="1"/>
  <c r="BH123" i="1" s="1"/>
  <c r="BL123" i="1" s="1"/>
  <c r="BB456" i="1"/>
  <c r="BK88" i="1"/>
  <c r="CC88" i="1" s="1"/>
  <c r="BB426" i="1"/>
  <c r="AW357" i="1"/>
  <c r="CG362" i="1"/>
  <c r="AW416" i="1"/>
  <c r="AW456" i="1"/>
  <c r="AW457" i="1"/>
  <c r="BK214" i="1"/>
  <c r="CC214" i="1" s="1"/>
  <c r="BF266" i="1"/>
  <c r="BH266" i="1" s="1"/>
  <c r="BL266" i="1" s="1"/>
  <c r="AX438" i="1"/>
  <c r="BE438" i="1" s="1"/>
  <c r="AX357" i="1"/>
  <c r="BE357" i="1" s="1"/>
  <c r="BE13" i="1"/>
  <c r="BF13" i="1" s="1"/>
  <c r="BH13" i="1" s="1"/>
  <c r="BK193" i="1"/>
  <c r="CC193" i="1" s="1"/>
  <c r="BK198" i="1"/>
  <c r="CC198" i="1" s="1"/>
  <c r="BK106" i="1"/>
  <c r="CC106" i="1" s="1"/>
  <c r="BK97" i="1"/>
  <c r="CC97" i="1" s="1"/>
  <c r="CG416" i="1"/>
  <c r="AX416" i="1"/>
  <c r="BE416" i="1" s="1"/>
  <c r="AX464" i="1"/>
  <c r="BE464" i="1" s="1"/>
  <c r="BF464" i="1" s="1"/>
  <c r="CH464" i="1" s="1"/>
  <c r="AW438" i="1"/>
  <c r="CG334" i="1"/>
  <c r="AW442" i="1"/>
  <c r="BF141" i="1"/>
  <c r="BH141" i="1" s="1"/>
  <c r="BL141" i="1" s="1"/>
  <c r="AW334" i="1"/>
  <c r="AX503" i="1"/>
  <c r="BE503" i="1" s="1"/>
  <c r="AX334" i="1"/>
  <c r="BE334" i="1" s="1"/>
  <c r="CG503" i="1"/>
  <c r="CG487" i="1"/>
  <c r="BK251" i="1"/>
  <c r="CC251" i="1" s="1"/>
  <c r="AX469" i="1"/>
  <c r="BE469" i="1" s="1"/>
  <c r="AX409" i="1"/>
  <c r="BE409" i="1" s="1"/>
  <c r="BF409" i="1" s="1"/>
  <c r="AX397" i="1"/>
  <c r="BE397" i="1" s="1"/>
  <c r="BF397" i="1" s="1"/>
  <c r="BK227" i="1"/>
  <c r="CC227" i="1" s="1"/>
  <c r="BK186" i="1"/>
  <c r="CC186" i="1" s="1"/>
  <c r="BK60" i="1"/>
  <c r="CC60" i="1" s="1"/>
  <c r="BF81" i="1"/>
  <c r="BH81" i="1" s="1"/>
  <c r="BL81" i="1" s="1"/>
  <c r="BB469" i="1"/>
  <c r="CG447" i="1"/>
  <c r="AW387" i="1"/>
  <c r="AX343" i="1"/>
  <c r="BE343" i="1" s="1"/>
  <c r="BF103" i="1"/>
  <c r="BH103" i="1" s="1"/>
  <c r="BL103" i="1" s="1"/>
  <c r="BK221" i="1"/>
  <c r="CC221" i="1" s="1"/>
  <c r="BB425" i="1"/>
  <c r="BF308" i="1"/>
  <c r="CH308" i="1" s="1"/>
  <c r="AW381" i="1"/>
  <c r="BE11" i="1"/>
  <c r="BF11" i="1" s="1"/>
  <c r="BH11" i="1" s="1"/>
  <c r="BK93" i="1"/>
  <c r="CC93" i="1" s="1"/>
  <c r="CG312" i="1"/>
  <c r="AX373" i="1"/>
  <c r="AW312" i="1"/>
  <c r="BK147" i="1"/>
  <c r="CC147" i="1" s="1"/>
  <c r="BK45" i="1"/>
  <c r="CC45" i="1" s="1"/>
  <c r="BK278" i="1"/>
  <c r="CC278" i="1" s="1"/>
  <c r="BK160" i="1"/>
  <c r="CC160" i="1" s="1"/>
  <c r="BK132" i="1"/>
  <c r="CC132" i="1" s="1"/>
  <c r="BK138" i="1"/>
  <c r="CC138" i="1" s="1"/>
  <c r="BB471" i="1"/>
  <c r="AX425" i="1"/>
  <c r="BE425" i="1" s="1"/>
  <c r="AX312" i="1"/>
  <c r="BE312" i="1" s="1"/>
  <c r="BK188" i="1"/>
  <c r="CC188" i="1" s="1"/>
  <c r="BK192" i="1"/>
  <c r="CC192" i="1" s="1"/>
  <c r="BF477" i="1"/>
  <c r="CH477" i="1" s="1"/>
  <c r="CG438" i="1"/>
  <c r="AW415" i="1"/>
  <c r="BK271" i="1"/>
  <c r="CC271" i="1" s="1"/>
  <c r="BK53" i="1"/>
  <c r="CC53" i="1" s="1"/>
  <c r="BF324" i="1"/>
  <c r="BH324" i="1" s="1"/>
  <c r="BL324" i="1" s="1"/>
  <c r="BE14" i="1"/>
  <c r="BF14" i="1" s="1"/>
  <c r="BH14" i="1" s="1"/>
  <c r="BF9" i="1"/>
  <c r="BH9" i="1" s="1"/>
  <c r="BF275" i="1"/>
  <c r="BH275" i="1" s="1"/>
  <c r="BL275" i="1" s="1"/>
  <c r="BF236" i="1"/>
  <c r="BH236" i="1" s="1"/>
  <c r="BL236" i="1" s="1"/>
  <c r="BF94" i="1"/>
  <c r="BH94" i="1" s="1"/>
  <c r="BL94" i="1" s="1"/>
  <c r="BE5" i="1"/>
  <c r="BF5" i="1" s="1"/>
  <c r="BH5" i="1" s="1"/>
  <c r="BK120" i="1"/>
  <c r="CC120" i="1" s="1"/>
  <c r="BK118" i="1"/>
  <c r="CC118" i="1" s="1"/>
  <c r="AW500" i="1"/>
  <c r="AW434" i="1"/>
  <c r="AX344" i="1"/>
  <c r="BE344" i="1" s="1"/>
  <c r="AX327" i="1"/>
  <c r="BE327" i="1" s="1"/>
  <c r="BF427" i="1"/>
  <c r="CH427" i="1" s="1"/>
  <c r="CG495" i="1"/>
  <c r="BF125" i="1"/>
  <c r="BH125" i="1" s="1"/>
  <c r="BL125" i="1" s="1"/>
  <c r="CG500" i="1"/>
  <c r="AW439" i="1"/>
  <c r="BB412" i="1"/>
  <c r="BB406" i="1"/>
  <c r="AW344" i="1"/>
  <c r="BK86" i="1"/>
  <c r="CC86" i="1" s="1"/>
  <c r="BK42" i="1"/>
  <c r="CC42" i="1" s="1"/>
  <c r="BB434" i="1"/>
  <c r="BE434" i="1" s="1"/>
  <c r="CG344" i="1"/>
  <c r="BE6" i="1"/>
  <c r="BF6" i="1" s="1"/>
  <c r="BH6" i="1" s="1"/>
  <c r="BF177" i="1"/>
  <c r="BH177" i="1" s="1"/>
  <c r="BL177" i="1" s="1"/>
  <c r="BF54" i="1"/>
  <c r="BH54" i="1" s="1"/>
  <c r="BL54" i="1" s="1"/>
  <c r="BF206" i="1"/>
  <c r="BH206" i="1" s="1"/>
  <c r="BL206" i="1" s="1"/>
  <c r="BF145" i="1"/>
  <c r="BH145" i="1" s="1"/>
  <c r="BL145" i="1" s="1"/>
  <c r="BE504" i="1"/>
  <c r="BF504" i="1" s="1"/>
  <c r="BH504" i="1" s="1"/>
  <c r="BL504" i="1" s="1"/>
  <c r="BF218" i="1"/>
  <c r="BH218" i="1" s="1"/>
  <c r="BL218" i="1" s="1"/>
  <c r="BF258" i="1"/>
  <c r="BH258" i="1" s="1"/>
  <c r="BL258" i="1" s="1"/>
  <c r="AX487" i="1"/>
  <c r="BE487" i="1" s="1"/>
  <c r="AW423" i="1"/>
  <c r="AW343" i="1"/>
  <c r="AW327" i="1"/>
  <c r="BF169" i="1"/>
  <c r="BH169" i="1" s="1"/>
  <c r="BL169" i="1" s="1"/>
  <c r="BF89" i="1"/>
  <c r="BH89" i="1" s="1"/>
  <c r="BL89" i="1" s="1"/>
  <c r="BE413" i="1"/>
  <c r="BF413" i="1" s="1"/>
  <c r="CH413" i="1" s="1"/>
  <c r="CG437" i="1"/>
  <c r="AW378" i="1"/>
  <c r="CG343" i="1"/>
  <c r="CG327" i="1"/>
  <c r="AX457" i="1"/>
  <c r="BE457" i="1" s="1"/>
  <c r="BK50" i="1"/>
  <c r="CC50" i="1" s="1"/>
  <c r="BK137" i="1"/>
  <c r="CC137" i="1" s="1"/>
  <c r="BK201" i="1"/>
  <c r="CC201" i="1" s="1"/>
  <c r="BK115" i="1"/>
  <c r="CC115" i="1" s="1"/>
  <c r="BK127" i="1"/>
  <c r="CC127" i="1" s="1"/>
  <c r="AW468" i="1"/>
  <c r="CG457" i="1"/>
  <c r="BK202" i="1"/>
  <c r="CC202" i="1" s="1"/>
  <c r="AX495" i="1"/>
  <c r="BE495" i="1" s="1"/>
  <c r="BF449" i="1"/>
  <c r="BH449" i="1" s="1"/>
  <c r="BL449" i="1" s="1"/>
  <c r="AX417" i="1"/>
  <c r="BE417" i="1" s="1"/>
  <c r="BF417" i="1" s="1"/>
  <c r="AX426" i="1"/>
  <c r="BE426" i="1" s="1"/>
  <c r="CG423" i="1"/>
  <c r="AX437" i="1"/>
  <c r="BE437" i="1" s="1"/>
  <c r="BF437" i="1" s="1"/>
  <c r="AW394" i="1"/>
  <c r="AW406" i="1"/>
  <c r="AW426" i="1"/>
  <c r="BF296" i="1"/>
  <c r="BH296" i="1" s="1"/>
  <c r="BL296" i="1" s="1"/>
  <c r="BF279" i="1"/>
  <c r="BH279" i="1" s="1"/>
  <c r="BL279" i="1" s="1"/>
  <c r="BF210" i="1"/>
  <c r="BH210" i="1" s="1"/>
  <c r="BL210" i="1" s="1"/>
  <c r="BK100" i="1"/>
  <c r="CC100" i="1" s="1"/>
  <c r="BF44" i="1"/>
  <c r="BH44" i="1" s="1"/>
  <c r="BL44" i="1" s="1"/>
  <c r="BK199" i="1"/>
  <c r="CC199" i="1" s="1"/>
  <c r="BK149" i="1"/>
  <c r="CC149" i="1" s="1"/>
  <c r="AW386" i="1"/>
  <c r="AX461" i="1"/>
  <c r="BE461" i="1" s="1"/>
  <c r="BE451" i="1"/>
  <c r="BF451" i="1" s="1"/>
  <c r="CG434" i="1"/>
  <c r="AX439" i="1"/>
  <c r="BE439" i="1" s="1"/>
  <c r="BB437" i="1"/>
  <c r="CG406" i="1"/>
  <c r="CG386" i="1"/>
  <c r="BK175" i="1"/>
  <c r="CC175" i="1" s="1"/>
  <c r="BK222" i="1"/>
  <c r="CC222" i="1" s="1"/>
  <c r="BK108" i="1"/>
  <c r="CC108" i="1" s="1"/>
  <c r="BK151" i="1"/>
  <c r="CC151" i="1" s="1"/>
  <c r="AW498" i="1"/>
  <c r="BB479" i="1"/>
  <c r="CG461" i="1"/>
  <c r="AX408" i="1"/>
  <c r="BE408" i="1" s="1"/>
  <c r="CG479" i="1"/>
  <c r="AW483" i="1"/>
  <c r="CG439" i="1"/>
  <c r="AX415" i="1"/>
  <c r="BE415" i="1" s="1"/>
  <c r="AX394" i="1"/>
  <c r="BE394" i="1" s="1"/>
  <c r="AX386" i="1"/>
  <c r="BE386" i="1" s="1"/>
  <c r="AW310" i="1"/>
  <c r="BK98" i="1"/>
  <c r="CC98" i="1" s="1"/>
  <c r="BK66" i="1"/>
  <c r="CC66" i="1" s="1"/>
  <c r="BE4" i="1"/>
  <c r="BF4" i="1" s="1"/>
  <c r="BH4" i="1" s="1"/>
  <c r="BK55" i="1"/>
  <c r="CC55" i="1" s="1"/>
  <c r="BF294" i="1"/>
  <c r="BH294" i="1" s="1"/>
  <c r="BL294" i="1" s="1"/>
  <c r="BE350" i="1"/>
  <c r="BF350" i="1" s="1"/>
  <c r="BH350" i="1" s="1"/>
  <c r="BL350" i="1" s="1"/>
  <c r="BF298" i="1"/>
  <c r="BH298" i="1" s="1"/>
  <c r="BL298" i="1" s="1"/>
  <c r="BF224" i="1"/>
  <c r="BH224" i="1" s="1"/>
  <c r="BL224" i="1" s="1"/>
  <c r="BF74" i="1"/>
  <c r="BH74" i="1" s="1"/>
  <c r="BL74" i="1" s="1"/>
  <c r="BE316" i="1"/>
  <c r="BF316" i="1" s="1"/>
  <c r="BH316" i="1" s="1"/>
  <c r="BL316" i="1" s="1"/>
  <c r="BF225" i="1"/>
  <c r="BH225" i="1" s="1"/>
  <c r="BL225" i="1" s="1"/>
  <c r="BF257" i="1"/>
  <c r="BH257" i="1" s="1"/>
  <c r="BL257" i="1" s="1"/>
  <c r="AX421" i="1"/>
  <c r="BE421" i="1" s="1"/>
  <c r="AW484" i="1"/>
  <c r="CG363" i="1"/>
  <c r="BF200" i="1"/>
  <c r="BH200" i="1" s="1"/>
  <c r="BL200" i="1" s="1"/>
  <c r="BK253" i="1"/>
  <c r="CC253" i="1" s="1"/>
  <c r="CG484" i="1"/>
  <c r="BB474" i="1"/>
  <c r="CG453" i="1"/>
  <c r="AW370" i="1"/>
  <c r="BE374" i="1"/>
  <c r="BF374" i="1" s="1"/>
  <c r="BH374" i="1" s="1"/>
  <c r="BL374" i="1" s="1"/>
  <c r="BE410" i="1"/>
  <c r="BF410" i="1" s="1"/>
  <c r="BE347" i="1"/>
  <c r="BF347" i="1" s="1"/>
  <c r="CH347" i="1" s="1"/>
  <c r="BE311" i="1"/>
  <c r="BF311" i="1" s="1"/>
  <c r="BH311" i="1" s="1"/>
  <c r="BL311" i="1" s="1"/>
  <c r="BF232" i="1"/>
  <c r="BH232" i="1" s="1"/>
  <c r="BL232" i="1" s="1"/>
  <c r="BF35" i="1"/>
  <c r="BF264" i="1"/>
  <c r="BH264" i="1" s="1"/>
  <c r="BL264" i="1" s="1"/>
  <c r="BF480" i="1"/>
  <c r="BH480" i="1" s="1"/>
  <c r="BL480" i="1" s="1"/>
  <c r="AX429" i="1"/>
  <c r="BE429" i="1" s="1"/>
  <c r="BB429" i="1"/>
  <c r="BF470" i="1"/>
  <c r="BF36" i="1"/>
  <c r="BH36" i="1" s="1"/>
  <c r="BL36" i="1" s="1"/>
  <c r="BF139" i="1"/>
  <c r="BH139" i="1" s="1"/>
  <c r="BL139" i="1" s="1"/>
  <c r="BF170" i="1"/>
  <c r="BH170" i="1" s="1"/>
  <c r="BL170" i="1" s="1"/>
  <c r="BF297" i="1"/>
  <c r="BH297" i="1" s="1"/>
  <c r="BL297" i="1" s="1"/>
  <c r="BF336" i="1"/>
  <c r="BH336" i="1" s="1"/>
  <c r="BL336" i="1" s="1"/>
  <c r="BF52" i="1"/>
  <c r="BH52" i="1" s="1"/>
  <c r="BF134" i="1"/>
  <c r="BH134" i="1" s="1"/>
  <c r="BL134" i="1" s="1"/>
  <c r="BF129" i="1"/>
  <c r="BH129" i="1" s="1"/>
  <c r="BL129" i="1" s="1"/>
  <c r="BF162" i="1"/>
  <c r="BH162" i="1" s="1"/>
  <c r="BL162" i="1" s="1"/>
  <c r="BF261" i="1"/>
  <c r="BH261" i="1" s="1"/>
  <c r="BL261" i="1" s="1"/>
  <c r="BK72" i="1"/>
  <c r="CC72" i="1" s="1"/>
  <c r="BK157" i="1"/>
  <c r="CC157" i="1" s="1"/>
  <c r="BK68" i="1"/>
  <c r="CC68" i="1" s="1"/>
  <c r="BF462" i="1"/>
  <c r="CH462" i="1" s="1"/>
  <c r="BF432" i="1"/>
  <c r="BH432" i="1" s="1"/>
  <c r="BL432" i="1" s="1"/>
  <c r="AX407" i="1"/>
  <c r="BE407" i="1" s="1"/>
  <c r="CG379" i="1"/>
  <c r="AW421" i="1"/>
  <c r="BF78" i="1"/>
  <c r="BH78" i="1" s="1"/>
  <c r="BL78" i="1" s="1"/>
  <c r="BF43" i="1"/>
  <c r="BH43" i="1" s="1"/>
  <c r="AX501" i="1"/>
  <c r="BE501" i="1" s="1"/>
  <c r="CG501" i="1"/>
  <c r="BF506" i="1"/>
  <c r="BH506" i="1" s="1"/>
  <c r="BL506" i="1" s="1"/>
  <c r="AX471" i="1"/>
  <c r="BE471" i="1" s="1"/>
  <c r="BE488" i="1"/>
  <c r="BF488" i="1" s="1"/>
  <c r="CH488" i="1" s="1"/>
  <c r="AW453" i="1"/>
  <c r="AX447" i="1"/>
  <c r="BE447" i="1" s="1"/>
  <c r="BE456" i="1"/>
  <c r="CG415" i="1"/>
  <c r="AW408" i="1"/>
  <c r="AW371" i="1"/>
  <c r="AW405" i="1"/>
  <c r="BF348" i="1"/>
  <c r="CH348" i="1" s="1"/>
  <c r="CG394" i="1"/>
  <c r="BB421" i="1"/>
  <c r="AX365" i="1"/>
  <c r="BE365" i="1" s="1"/>
  <c r="BF365" i="1" s="1"/>
  <c r="BH365" i="1" s="1"/>
  <c r="BL365" i="1" s="1"/>
  <c r="BE302" i="1"/>
  <c r="BF302" i="1" s="1"/>
  <c r="BF339" i="1"/>
  <c r="BH339" i="1" s="1"/>
  <c r="BL339" i="1" s="1"/>
  <c r="BK64" i="1"/>
  <c r="CC64" i="1" s="1"/>
  <c r="BF161" i="1"/>
  <c r="BH161" i="1" s="1"/>
  <c r="BL161" i="1" s="1"/>
  <c r="BF195" i="1"/>
  <c r="BH195" i="1" s="1"/>
  <c r="BL195" i="1" s="1"/>
  <c r="BF87" i="1"/>
  <c r="BH87" i="1" s="1"/>
  <c r="BL87" i="1" s="1"/>
  <c r="BF84" i="1"/>
  <c r="BH84" i="1" s="1"/>
  <c r="BL84" i="1" s="1"/>
  <c r="BF173" i="1"/>
  <c r="BH173" i="1" s="1"/>
  <c r="BL173" i="1" s="1"/>
  <c r="BF48" i="1"/>
  <c r="BH48" i="1" s="1"/>
  <c r="BL48" i="1" s="1"/>
  <c r="BK223" i="1"/>
  <c r="CC223" i="1" s="1"/>
  <c r="BK131" i="1"/>
  <c r="CC131" i="1" s="1"/>
  <c r="BK167" i="1"/>
  <c r="CC167" i="1" s="1"/>
  <c r="BK269" i="1"/>
  <c r="CC269" i="1" s="1"/>
  <c r="BK41" i="1"/>
  <c r="CC41" i="1" s="1"/>
  <c r="BF402" i="1"/>
  <c r="BH402" i="1" s="1"/>
  <c r="BL402" i="1" s="1"/>
  <c r="BB498" i="1"/>
  <c r="AX498" i="1"/>
  <c r="BE498" i="1" s="1"/>
  <c r="BF485" i="1"/>
  <c r="CH485" i="1" s="1"/>
  <c r="AW471" i="1"/>
  <c r="CG468" i="1"/>
  <c r="CG483" i="1"/>
  <c r="AW425" i="1"/>
  <c r="BF418" i="1"/>
  <c r="CH418" i="1" s="1"/>
  <c r="AX389" i="1"/>
  <c r="BE389" i="1" s="1"/>
  <c r="BF389" i="1" s="1"/>
  <c r="CH389" i="1" s="1"/>
  <c r="BF404" i="1"/>
  <c r="BF355" i="1"/>
  <c r="BH355" i="1" s="1"/>
  <c r="BL355" i="1" s="1"/>
  <c r="CG378" i="1"/>
  <c r="CG370" i="1"/>
  <c r="BF305" i="1"/>
  <c r="CH305" i="1" s="1"/>
  <c r="BF300" i="1"/>
  <c r="CH300" i="1" s="1"/>
  <c r="BF335" i="1"/>
  <c r="BH335" i="1" s="1"/>
  <c r="BL335" i="1" s="1"/>
  <c r="BF303" i="1"/>
  <c r="CH303" i="1" s="1"/>
  <c r="BF270" i="1"/>
  <c r="BH270" i="1" s="1"/>
  <c r="BL270" i="1" s="1"/>
  <c r="BF240" i="1"/>
  <c r="BH240" i="1" s="1"/>
  <c r="BL240" i="1" s="1"/>
  <c r="BF246" i="1"/>
  <c r="BH246" i="1" s="1"/>
  <c r="BL246" i="1" s="1"/>
  <c r="BF205" i="1"/>
  <c r="BH205" i="1" s="1"/>
  <c r="BL205" i="1" s="1"/>
  <c r="BF332" i="1"/>
  <c r="CH332" i="1" s="1"/>
  <c r="BF493" i="1"/>
  <c r="BH493" i="1" s="1"/>
  <c r="BL493" i="1" s="1"/>
  <c r="BB483" i="1"/>
  <c r="AW469" i="1"/>
  <c r="AX431" i="1"/>
  <c r="BE431" i="1" s="1"/>
  <c r="AW407" i="1"/>
  <c r="AW501" i="1"/>
  <c r="AX484" i="1"/>
  <c r="BE484" i="1" s="1"/>
  <c r="AX468" i="1"/>
  <c r="BE468" i="1" s="1"/>
  <c r="BF454" i="1"/>
  <c r="CH454" i="1" s="1"/>
  <c r="BE452" i="1"/>
  <c r="BF452" i="1" s="1"/>
  <c r="CH452" i="1" s="1"/>
  <c r="BE440" i="1"/>
  <c r="BF440" i="1" s="1"/>
  <c r="AW447" i="1"/>
  <c r="CG431" i="1"/>
  <c r="CG407" i="1"/>
  <c r="BB405" i="1"/>
  <c r="CG408" i="1"/>
  <c r="AX405" i="1"/>
  <c r="BE406" i="1"/>
  <c r="BF393" i="1"/>
  <c r="BF349" i="1"/>
  <c r="BH349" i="1" s="1"/>
  <c r="BL349" i="1" s="1"/>
  <c r="AX378" i="1"/>
  <c r="BE378" i="1" s="1"/>
  <c r="AX370" i="1"/>
  <c r="BE370" i="1" s="1"/>
  <c r="BF328" i="1"/>
  <c r="BH328" i="1" s="1"/>
  <c r="BL328" i="1" s="1"/>
  <c r="BE306" i="1"/>
  <c r="BF306" i="1" s="1"/>
  <c r="CH306" i="1" s="1"/>
  <c r="AW431" i="1"/>
  <c r="BF443" i="1"/>
  <c r="BH443" i="1" s="1"/>
  <c r="BL443" i="1" s="1"/>
  <c r="BF51" i="1"/>
  <c r="BH51" i="1" s="1"/>
  <c r="BL51" i="1" s="1"/>
  <c r="BF79" i="1"/>
  <c r="BH79" i="1" s="1"/>
  <c r="BL79" i="1" s="1"/>
  <c r="BF38" i="1"/>
  <c r="BH38" i="1" s="1"/>
  <c r="BF159" i="1"/>
  <c r="BH159" i="1" s="1"/>
  <c r="BL159" i="1" s="1"/>
  <c r="BF85" i="1"/>
  <c r="BH85" i="1" s="1"/>
  <c r="BL85" i="1" s="1"/>
  <c r="BF156" i="1"/>
  <c r="BH156" i="1" s="1"/>
  <c r="BL156" i="1" s="1"/>
  <c r="BF92" i="1"/>
  <c r="BH92" i="1" s="1"/>
  <c r="BL92" i="1" s="1"/>
  <c r="BF241" i="1"/>
  <c r="BH241" i="1" s="1"/>
  <c r="BL241" i="1" s="1"/>
  <c r="BF40" i="1"/>
  <c r="BH40" i="1" s="1"/>
  <c r="BL40" i="1" s="1"/>
  <c r="BF262" i="1"/>
  <c r="BH262" i="1" s="1"/>
  <c r="BL262" i="1" s="1"/>
  <c r="BF63" i="1"/>
  <c r="BH63" i="1" s="1"/>
  <c r="BL63" i="1" s="1"/>
  <c r="BF46" i="1"/>
  <c r="BH46" i="1" s="1"/>
  <c r="BF248" i="1"/>
  <c r="BH248" i="1" s="1"/>
  <c r="BL248" i="1" s="1"/>
  <c r="BF76" i="1"/>
  <c r="BH76" i="1" s="1"/>
  <c r="BL76" i="1" s="1"/>
  <c r="BF295" i="1"/>
  <c r="BH295" i="1" s="1"/>
  <c r="BL295" i="1" s="1"/>
  <c r="BF307" i="1"/>
  <c r="CH307" i="1" s="1"/>
  <c r="BF216" i="1"/>
  <c r="BH216" i="1" s="1"/>
  <c r="BL216" i="1" s="1"/>
  <c r="BF331" i="1"/>
  <c r="BH331" i="1" s="1"/>
  <c r="BL331" i="1" s="1"/>
  <c r="AW495" i="1"/>
  <c r="BF256" i="1"/>
  <c r="BH256" i="1" s="1"/>
  <c r="BL256" i="1" s="1"/>
  <c r="BF171" i="1"/>
  <c r="BH171" i="1" s="1"/>
  <c r="BL171" i="1" s="1"/>
  <c r="BF217" i="1"/>
  <c r="BH217" i="1" s="1"/>
  <c r="BL217" i="1" s="1"/>
  <c r="BK56" i="1"/>
  <c r="CC56" i="1" s="1"/>
  <c r="BF166" i="1"/>
  <c r="BH166" i="1" s="1"/>
  <c r="BL166" i="1" s="1"/>
  <c r="BF238" i="1"/>
  <c r="BH238" i="1" s="1"/>
  <c r="BL238" i="1" s="1"/>
  <c r="BF299" i="1"/>
  <c r="BH299" i="1" s="1"/>
  <c r="BL299" i="1" s="1"/>
  <c r="BF249" i="1"/>
  <c r="BH249" i="1" s="1"/>
  <c r="BL249" i="1" s="1"/>
  <c r="BF154" i="1"/>
  <c r="BH154" i="1" s="1"/>
  <c r="BL154" i="1" s="1"/>
  <c r="BF174" i="1"/>
  <c r="BH174" i="1" s="1"/>
  <c r="BL174" i="1" s="1"/>
  <c r="BK242" i="1"/>
  <c r="CC242" i="1" s="1"/>
  <c r="BK57" i="1"/>
  <c r="CC57" i="1" s="1"/>
  <c r="BK91" i="1"/>
  <c r="CC91" i="1" s="1"/>
  <c r="BK102" i="1"/>
  <c r="CC102" i="1" s="1"/>
  <c r="BK165" i="1"/>
  <c r="CC165" i="1" s="1"/>
  <c r="BK281" i="1"/>
  <c r="CC281" i="1" s="1"/>
  <c r="BF47" i="1"/>
  <c r="BH47" i="1" s="1"/>
  <c r="BL47" i="1" s="1"/>
  <c r="BF71" i="1"/>
  <c r="BH71" i="1" s="1"/>
  <c r="BL71" i="1" s="1"/>
  <c r="BK283" i="1"/>
  <c r="CC283" i="1" s="1"/>
  <c r="BT8" i="1"/>
  <c r="BF49" i="1"/>
  <c r="BH49" i="1" s="1"/>
  <c r="BL49" i="1" s="1"/>
  <c r="BF179" i="1"/>
  <c r="BH179" i="1" s="1"/>
  <c r="BL179" i="1" s="1"/>
  <c r="BK247" i="1"/>
  <c r="CC247" i="1" s="1"/>
  <c r="BK126" i="1"/>
  <c r="CC126" i="1" s="1"/>
  <c r="BK90" i="1"/>
  <c r="CC90" i="1" s="1"/>
  <c r="BK181" i="1"/>
  <c r="CC181" i="1" s="1"/>
  <c r="BF274" i="1"/>
  <c r="BH274" i="1" s="1"/>
  <c r="BL274" i="1" s="1"/>
  <c r="BK229" i="1"/>
  <c r="CC229" i="1" s="1"/>
  <c r="BF77" i="1"/>
  <c r="BH77" i="1" s="1"/>
  <c r="BL77" i="1" s="1"/>
  <c r="BK250" i="1"/>
  <c r="CC250" i="1" s="1"/>
  <c r="BK122" i="1"/>
  <c r="CC122" i="1" s="1"/>
  <c r="BK117" i="1"/>
  <c r="CC117" i="1" s="1"/>
  <c r="BF124" i="1"/>
  <c r="BH124" i="1" s="1"/>
  <c r="BL124" i="1" s="1"/>
  <c r="BK62" i="1"/>
  <c r="CC62" i="1" s="1"/>
  <c r="BF277" i="1"/>
  <c r="BH277" i="1" s="1"/>
  <c r="BL277" i="1" s="1"/>
  <c r="BF140" i="1"/>
  <c r="BH140" i="1" s="1"/>
  <c r="BL140" i="1" s="1"/>
  <c r="BK245" i="1"/>
  <c r="CC245" i="1" s="1"/>
  <c r="BK143" i="1"/>
  <c r="CC143" i="1" s="1"/>
  <c r="BK226" i="1"/>
  <c r="CC226" i="1" s="1"/>
  <c r="BK255" i="1"/>
  <c r="CC255" i="1" s="1"/>
  <c r="BK196" i="1"/>
  <c r="CC196" i="1" s="1"/>
  <c r="BF233" i="1"/>
  <c r="BH233" i="1" s="1"/>
  <c r="BL233" i="1" s="1"/>
  <c r="BT67" i="1"/>
  <c r="BK286" i="1"/>
  <c r="CC286" i="1" s="1"/>
  <c r="BK114" i="1"/>
  <c r="CC114" i="1" s="1"/>
  <c r="BK287" i="1"/>
  <c r="CC287" i="1" s="1"/>
  <c r="BK185" i="1"/>
  <c r="CC185" i="1" s="1"/>
  <c r="BF265" i="1"/>
  <c r="BH265" i="1" s="1"/>
  <c r="BL265" i="1" s="1"/>
  <c r="BF163" i="1"/>
  <c r="BH163" i="1" s="1"/>
  <c r="BL163" i="1" s="1"/>
  <c r="BF280" i="1"/>
  <c r="BH280" i="1" s="1"/>
  <c r="BL280" i="1" s="1"/>
  <c r="BK164" i="1"/>
  <c r="CC164" i="1" s="1"/>
  <c r="BF150" i="1"/>
  <c r="BH150" i="1" s="1"/>
  <c r="BL150" i="1" s="1"/>
  <c r="BF73" i="1"/>
  <c r="BH73" i="1" s="1"/>
  <c r="BL73" i="1" s="1"/>
  <c r="BK191" i="1"/>
  <c r="CC191" i="1" s="1"/>
  <c r="BF254" i="1"/>
  <c r="BH254" i="1" s="1"/>
  <c r="BL254" i="1" s="1"/>
  <c r="BK82" i="1"/>
  <c r="CC82" i="1" s="1"/>
  <c r="BF285" i="1"/>
  <c r="BH285" i="1" s="1"/>
  <c r="BL285" i="1" s="1"/>
  <c r="BK180" i="1"/>
  <c r="CC180" i="1" s="1"/>
  <c r="CG176" i="1"/>
  <c r="CG170" i="1"/>
  <c r="CG168" i="1"/>
  <c r="CH168" i="1"/>
  <c r="BB315" i="1"/>
  <c r="BE315" i="1" s="1"/>
  <c r="CG315" i="1"/>
  <c r="BB389" i="1"/>
  <c r="CG389" i="1"/>
  <c r="CG365" i="1"/>
  <c r="BB365" i="1"/>
  <c r="AW479" i="1"/>
  <c r="BE390" i="1"/>
  <c r="BF390" i="1" s="1"/>
  <c r="BE366" i="1"/>
  <c r="BF366" i="1" s="1"/>
  <c r="BE313" i="1"/>
  <c r="BF313" i="1" s="1"/>
  <c r="CH313" i="1" s="1"/>
  <c r="BB363" i="1"/>
  <c r="AX363" i="1"/>
  <c r="BE363" i="1" s="1"/>
  <c r="BF363" i="1" s="1"/>
  <c r="AW315" i="1"/>
  <c r="CG202" i="1"/>
  <c r="BB362" i="1"/>
  <c r="AW362" i="1"/>
  <c r="BF362" i="1" s="1"/>
  <c r="CG231" i="1"/>
  <c r="CG219" i="1"/>
  <c r="CH219" i="1"/>
  <c r="CG289" i="1"/>
  <c r="BE472" i="1"/>
  <c r="BF472" i="1" s="1"/>
  <c r="BB417" i="1"/>
  <c r="CG417" i="1"/>
  <c r="CG194" i="1"/>
  <c r="BB379" i="1"/>
  <c r="AX379" i="1"/>
  <c r="BE379" i="1" s="1"/>
  <c r="BF379" i="1" s="1"/>
  <c r="CG216" i="1"/>
  <c r="CG186" i="1"/>
  <c r="BE496" i="1"/>
  <c r="BF496" i="1" s="1"/>
  <c r="BE345" i="1"/>
  <c r="BF345" i="1" s="1"/>
  <c r="BE329" i="1"/>
  <c r="BF329" i="1" s="1"/>
  <c r="CH329" i="1" s="1"/>
  <c r="BB465" i="1"/>
  <c r="CG465" i="1"/>
  <c r="AX465" i="1"/>
  <c r="BB395" i="1"/>
  <c r="AX395" i="1"/>
  <c r="CG474" i="1"/>
  <c r="AX474" i="1"/>
  <c r="BE474" i="1" s="1"/>
  <c r="BF474" i="1" s="1"/>
  <c r="BH474" i="1" s="1"/>
  <c r="BL474" i="1" s="1"/>
  <c r="CG279" i="1"/>
  <c r="CG184" i="1"/>
  <c r="BE486" i="1"/>
  <c r="BF486" i="1" s="1"/>
  <c r="BE494" i="1"/>
  <c r="BF494" i="1" s="1"/>
  <c r="BE502" i="1"/>
  <c r="BF502" i="1" s="1"/>
  <c r="CH502" i="1" s="1"/>
  <c r="BE460" i="1"/>
  <c r="BF460" i="1" s="1"/>
  <c r="BE448" i="1"/>
  <c r="BF448" i="1" s="1"/>
  <c r="BE398" i="1"/>
  <c r="BF398" i="1" s="1"/>
  <c r="BE337" i="1"/>
  <c r="BF337" i="1" s="1"/>
  <c r="BB464" i="1"/>
  <c r="CG464" i="1"/>
  <c r="CG412" i="1"/>
  <c r="AX412" i="1"/>
  <c r="BE412" i="1" s="1"/>
  <c r="BF412" i="1" s="1"/>
  <c r="CH211" i="1"/>
  <c r="BB387" i="1"/>
  <c r="AX387" i="1"/>
  <c r="BE387" i="1" s="1"/>
  <c r="BE491" i="1"/>
  <c r="BB310" i="1"/>
  <c r="AX310" i="1"/>
  <c r="BE310" i="1" s="1"/>
  <c r="BB323" i="1"/>
  <c r="BE323" i="1" s="1"/>
  <c r="CG323" i="1"/>
  <c r="BB397" i="1"/>
  <c r="CG397" i="1"/>
  <c r="BB381" i="1"/>
  <c r="BE381" i="1" s="1"/>
  <c r="CG381" i="1"/>
  <c r="AW461" i="1"/>
  <c r="CG178" i="1"/>
  <c r="AW323" i="1"/>
  <c r="BE483" i="1"/>
  <c r="BE435" i="1"/>
  <c r="BF435" i="1" s="1"/>
  <c r="BE358" i="1"/>
  <c r="BF358" i="1" s="1"/>
  <c r="CH358" i="1" s="1"/>
  <c r="BE321" i="1"/>
  <c r="BF321" i="1" s="1"/>
  <c r="BE382" i="1"/>
  <c r="BF382" i="1" s="1"/>
  <c r="BE320" i="1"/>
  <c r="BF320" i="1" s="1"/>
  <c r="BB409" i="1"/>
  <c r="CG409" i="1"/>
  <c r="BB373" i="1"/>
  <c r="CG373" i="1"/>
  <c r="BB371" i="1"/>
  <c r="AX371" i="1"/>
  <c r="BE371" i="1" s="1"/>
  <c r="CG206" i="1"/>
  <c r="BE340" i="1"/>
  <c r="BF340" i="1" s="1"/>
  <c r="CG283" i="1"/>
  <c r="CH165" i="1"/>
  <c r="CG158" i="1"/>
  <c r="CG154" i="1"/>
  <c r="CH149" i="1"/>
  <c r="CH148" i="1"/>
  <c r="CH146" i="1"/>
  <c r="CG146" i="1"/>
  <c r="CG138" i="1"/>
  <c r="CH132" i="1"/>
  <c r="CH117" i="1"/>
  <c r="CG109" i="1"/>
  <c r="CG100" i="1"/>
  <c r="CG96" i="1"/>
  <c r="CG87" i="1"/>
  <c r="CG85" i="1"/>
  <c r="CG80" i="1"/>
  <c r="CG77" i="1"/>
  <c r="CH72" i="1"/>
  <c r="CG71" i="1"/>
  <c r="CG56" i="1"/>
  <c r="CG55" i="1"/>
  <c r="CG53" i="1"/>
  <c r="CG48" i="1"/>
  <c r="CG39" i="1"/>
  <c r="CG36" i="1"/>
  <c r="CH207" i="1"/>
  <c r="CH107" i="1"/>
  <c r="CH93" i="1"/>
  <c r="CH247" i="1"/>
  <c r="CH237" i="1"/>
  <c r="CH259" i="1"/>
  <c r="CH222" i="1"/>
  <c r="CH160" i="1"/>
  <c r="CH193" i="1"/>
  <c r="CH201" i="1"/>
  <c r="CH190" i="1"/>
  <c r="CH263" i="1"/>
  <c r="CH192" i="1"/>
  <c r="CH276" i="1"/>
  <c r="CH245" i="1"/>
  <c r="CH281" i="1"/>
  <c r="CH88" i="1"/>
  <c r="CH69" i="1"/>
  <c r="CH271" i="1"/>
  <c r="CH260" i="1"/>
  <c r="CH212" i="1"/>
  <c r="CH267" i="1"/>
  <c r="CH229" i="1"/>
  <c r="AX430" i="1"/>
  <c r="AW430" i="1"/>
  <c r="CG430" i="1"/>
  <c r="BB430" i="1"/>
  <c r="CG217" i="1"/>
  <c r="CG255" i="1"/>
  <c r="CG195" i="1"/>
  <c r="CH221" i="1"/>
  <c r="CG183" i="1"/>
  <c r="CG172" i="1"/>
  <c r="CG111" i="1"/>
  <c r="CH194" i="1"/>
  <c r="CG145" i="1"/>
  <c r="CG177" i="1"/>
  <c r="CG204" i="1"/>
  <c r="CG155" i="1"/>
  <c r="CG187" i="1"/>
  <c r="CG35" i="1"/>
  <c r="CG51" i="1"/>
  <c r="CG38" i="1"/>
  <c r="CG497" i="1"/>
  <c r="BB497" i="1"/>
  <c r="AX497" i="1"/>
  <c r="AW497" i="1"/>
  <c r="AW445" i="1"/>
  <c r="CG445" i="1"/>
  <c r="BB445" i="1"/>
  <c r="AX445" i="1"/>
  <c r="BB351" i="1"/>
  <c r="AX351" i="1"/>
  <c r="AW351" i="1"/>
  <c r="CG351" i="1"/>
  <c r="AW424" i="1"/>
  <c r="CG424" i="1"/>
  <c r="AX424" i="1"/>
  <c r="BB424" i="1"/>
  <c r="BB322" i="1"/>
  <c r="AX322" i="1"/>
  <c r="AW322" i="1"/>
  <c r="CG322" i="1"/>
  <c r="AW392" i="1"/>
  <c r="CG392" i="1"/>
  <c r="BB392" i="1"/>
  <c r="AX392" i="1"/>
  <c r="AX385" i="1"/>
  <c r="AW385" i="1"/>
  <c r="CG385" i="1"/>
  <c r="BB385" i="1"/>
  <c r="CG293" i="1"/>
  <c r="CH226" i="1"/>
  <c r="CG103" i="1"/>
  <c r="CG159" i="1"/>
  <c r="CG98" i="1"/>
  <c r="CG74" i="1"/>
  <c r="CG50" i="1"/>
  <c r="CG83" i="1"/>
  <c r="CG59" i="1"/>
  <c r="CG383" i="1"/>
  <c r="BB383" i="1"/>
  <c r="AX383" i="1"/>
  <c r="AW383" i="1"/>
  <c r="AW414" i="1"/>
  <c r="CG414" i="1"/>
  <c r="BB414" i="1"/>
  <c r="AX414" i="1"/>
  <c r="AX401" i="1"/>
  <c r="BB401" i="1"/>
  <c r="AW401" i="1"/>
  <c r="CG401" i="1"/>
  <c r="CG399" i="1"/>
  <c r="BB399" i="1"/>
  <c r="AX399" i="1"/>
  <c r="AW399" i="1"/>
  <c r="BB314" i="1"/>
  <c r="AX314" i="1"/>
  <c r="AW314" i="1"/>
  <c r="CG314" i="1"/>
  <c r="AW376" i="1"/>
  <c r="CG376" i="1"/>
  <c r="BB376" i="1"/>
  <c r="AX376" i="1"/>
  <c r="AW342" i="1"/>
  <c r="CG342" i="1"/>
  <c r="BB342" i="1"/>
  <c r="AX342" i="1"/>
  <c r="AX319" i="1"/>
  <c r="AW319" i="1"/>
  <c r="CG319" i="1"/>
  <c r="BB319" i="1"/>
  <c r="CH287" i="1"/>
  <c r="CH278" i="1"/>
  <c r="CG292" i="1"/>
  <c r="CG284" i="1"/>
  <c r="CG218" i="1"/>
  <c r="CG295" i="1"/>
  <c r="CG242" i="1"/>
  <c r="CG135" i="1"/>
  <c r="CG269" i="1"/>
  <c r="CG173" i="1"/>
  <c r="CG152" i="1"/>
  <c r="CG128" i="1"/>
  <c r="CG137" i="1"/>
  <c r="CG113" i="1"/>
  <c r="CG436" i="1"/>
  <c r="BB436" i="1"/>
  <c r="AX436" i="1"/>
  <c r="AW436" i="1"/>
  <c r="CG241" i="1"/>
  <c r="CH106" i="1"/>
  <c r="BB441" i="1"/>
  <c r="AX441" i="1"/>
  <c r="AW441" i="1"/>
  <c r="CG441" i="1"/>
  <c r="AW459" i="1"/>
  <c r="CG459" i="1"/>
  <c r="AX459" i="1"/>
  <c r="BB459" i="1"/>
  <c r="CG375" i="1"/>
  <c r="BB375" i="1"/>
  <c r="AX375" i="1"/>
  <c r="AW375" i="1"/>
  <c r="CG317" i="1"/>
  <c r="BB317" i="1"/>
  <c r="AX317" i="1"/>
  <c r="AW317" i="1"/>
  <c r="CG325" i="1"/>
  <c r="BB325" i="1"/>
  <c r="AX325" i="1"/>
  <c r="AW325" i="1"/>
  <c r="BB364" i="1"/>
  <c r="AX364" i="1"/>
  <c r="AW364" i="1"/>
  <c r="CG364" i="1"/>
  <c r="CG304" i="1"/>
  <c r="AW304" i="1"/>
  <c r="BB304" i="1"/>
  <c r="AX304" i="1"/>
  <c r="CG108" i="1"/>
  <c r="CG90" i="1"/>
  <c r="CG42" i="1"/>
  <c r="CG209" i="1"/>
  <c r="CG43" i="1"/>
  <c r="CG54" i="1"/>
  <c r="BB463" i="1"/>
  <c r="AX463" i="1"/>
  <c r="AW463" i="1"/>
  <c r="CG463" i="1"/>
  <c r="BB411" i="1"/>
  <c r="AW411" i="1"/>
  <c r="CG411" i="1"/>
  <c r="AX411" i="1"/>
  <c r="CG254" i="1"/>
  <c r="CG60" i="1"/>
  <c r="CG458" i="1"/>
  <c r="BB458" i="1"/>
  <c r="AX458" i="1"/>
  <c r="AW458" i="1"/>
  <c r="AW475" i="1"/>
  <c r="AX475" i="1"/>
  <c r="BB475" i="1"/>
  <c r="CG475" i="1"/>
  <c r="BB396" i="1"/>
  <c r="AX396" i="1"/>
  <c r="AW396" i="1"/>
  <c r="CG396" i="1"/>
  <c r="CG428" i="1"/>
  <c r="BB428" i="1"/>
  <c r="AX428" i="1"/>
  <c r="AW428" i="1"/>
  <c r="BB419" i="1"/>
  <c r="CG419" i="1"/>
  <c r="AX419" i="1"/>
  <c r="AW419" i="1"/>
  <c r="CG466" i="1"/>
  <c r="BB466" i="1"/>
  <c r="AX466" i="1"/>
  <c r="AW466" i="1"/>
  <c r="CG489" i="1"/>
  <c r="BB489" i="1"/>
  <c r="AX489" i="1"/>
  <c r="AW489" i="1"/>
  <c r="AX476" i="1"/>
  <c r="CG476" i="1"/>
  <c r="AW476" i="1"/>
  <c r="BB476" i="1"/>
  <c r="BB450" i="1"/>
  <c r="AX450" i="1"/>
  <c r="AW450" i="1"/>
  <c r="CG450" i="1"/>
  <c r="BB388" i="1"/>
  <c r="AX388" i="1"/>
  <c r="AW388" i="1"/>
  <c r="CG388" i="1"/>
  <c r="BB433" i="1"/>
  <c r="AX433" i="1"/>
  <c r="AW433" i="1"/>
  <c r="CG433" i="1"/>
  <c r="AX353" i="1"/>
  <c r="AW353" i="1"/>
  <c r="BB353" i="1"/>
  <c r="CG353" i="1"/>
  <c r="CG261" i="1"/>
  <c r="CG285" i="1"/>
  <c r="CG249" i="1"/>
  <c r="CG144" i="1"/>
  <c r="CG120" i="1"/>
  <c r="CG129" i="1"/>
  <c r="CG199" i="1"/>
  <c r="CG116" i="1"/>
  <c r="CG66" i="1"/>
  <c r="CG75" i="1"/>
  <c r="CG92" i="1"/>
  <c r="CG78" i="1"/>
  <c r="CG359" i="1"/>
  <c r="BB359" i="1"/>
  <c r="AW359" i="1"/>
  <c r="AX359" i="1"/>
  <c r="BB352" i="1"/>
  <c r="AX352" i="1"/>
  <c r="AW352" i="1"/>
  <c r="CG352" i="1"/>
  <c r="CG341" i="1"/>
  <c r="BB341" i="1"/>
  <c r="AX341" i="1"/>
  <c r="AW341" i="1"/>
  <c r="AX499" i="1"/>
  <c r="AW499" i="1"/>
  <c r="CG499" i="1"/>
  <c r="BB499" i="1"/>
  <c r="BB473" i="1"/>
  <c r="AW473" i="1"/>
  <c r="AX473" i="1"/>
  <c r="CG473" i="1"/>
  <c r="CG391" i="1"/>
  <c r="BB391" i="1"/>
  <c r="AX391" i="1"/>
  <c r="AW391" i="1"/>
  <c r="AW400" i="1"/>
  <c r="CG400" i="1"/>
  <c r="BB400" i="1"/>
  <c r="AX400" i="1"/>
  <c r="AW384" i="1"/>
  <c r="CG384" i="1"/>
  <c r="BB384" i="1"/>
  <c r="AX384" i="1"/>
  <c r="CG309" i="1"/>
  <c r="BB309" i="1"/>
  <c r="AX309" i="1"/>
  <c r="AW309" i="1"/>
  <c r="BB301" i="1"/>
  <c r="AX301" i="1"/>
  <c r="AW301" i="1"/>
  <c r="CG301" i="1"/>
  <c r="AX354" i="1"/>
  <c r="CG354" i="1"/>
  <c r="BB354" i="1"/>
  <c r="AW354" i="1"/>
  <c r="CG214" i="1"/>
  <c r="CH198" i="1"/>
  <c r="CG151" i="1"/>
  <c r="CG127" i="1"/>
  <c r="CG121" i="1"/>
  <c r="CG180" i="1"/>
  <c r="CG131" i="1"/>
  <c r="CG104" i="1"/>
  <c r="CG196" i="1"/>
  <c r="CG115" i="1"/>
  <c r="CH181" i="1"/>
  <c r="CG139" i="1"/>
  <c r="CG99" i="1"/>
  <c r="CG84" i="1"/>
  <c r="CH61" i="1"/>
  <c r="CG62" i="1"/>
  <c r="CG32" i="1"/>
  <c r="BB356" i="1"/>
  <c r="AX356" i="1"/>
  <c r="AW356" i="1"/>
  <c r="CG356" i="1"/>
  <c r="CH286" i="1"/>
  <c r="AW490" i="1"/>
  <c r="CG490" i="1"/>
  <c r="BB490" i="1"/>
  <c r="AX490" i="1"/>
  <c r="BB380" i="1"/>
  <c r="AX380" i="1"/>
  <c r="AW380" i="1"/>
  <c r="CG380" i="1"/>
  <c r="AX377" i="1"/>
  <c r="AW377" i="1"/>
  <c r="CG377" i="1"/>
  <c r="BB377" i="1"/>
  <c r="AX361" i="1"/>
  <c r="AW361" i="1"/>
  <c r="BB361" i="1"/>
  <c r="CG361" i="1"/>
  <c r="CG505" i="1"/>
  <c r="BB505" i="1"/>
  <c r="AX505" i="1"/>
  <c r="AW505" i="1"/>
  <c r="AW482" i="1"/>
  <c r="CG482" i="1"/>
  <c r="BB482" i="1"/>
  <c r="AX482" i="1"/>
  <c r="AW467" i="1"/>
  <c r="CG467" i="1"/>
  <c r="AX467" i="1"/>
  <c r="BB467" i="1"/>
  <c r="AX455" i="1"/>
  <c r="AW455" i="1"/>
  <c r="CG455" i="1"/>
  <c r="BB455" i="1"/>
  <c r="BB372" i="1"/>
  <c r="AX372" i="1"/>
  <c r="AW372" i="1"/>
  <c r="CG372" i="1"/>
  <c r="AX446" i="1"/>
  <c r="AW446" i="1"/>
  <c r="CG446" i="1"/>
  <c r="BB446" i="1"/>
  <c r="CG367" i="1"/>
  <c r="BB367" i="1"/>
  <c r="AX367" i="1"/>
  <c r="AW367" i="1"/>
  <c r="CG346" i="1"/>
  <c r="BB346" i="1"/>
  <c r="AX346" i="1"/>
  <c r="AW346" i="1"/>
  <c r="AX369" i="1"/>
  <c r="AW369" i="1"/>
  <c r="CG369" i="1"/>
  <c r="BB369" i="1"/>
  <c r="AW360" i="1"/>
  <c r="CG360" i="1"/>
  <c r="BB360" i="1"/>
  <c r="AX360" i="1"/>
  <c r="CG333" i="1"/>
  <c r="BB333" i="1"/>
  <c r="AX333" i="1"/>
  <c r="AW333" i="1"/>
  <c r="CG233" i="1"/>
  <c r="CG288" i="1"/>
  <c r="CG227" i="1"/>
  <c r="CH182" i="1"/>
  <c r="CG175" i="1"/>
  <c r="CG203" i="1"/>
  <c r="CG153" i="1"/>
  <c r="CG123" i="1"/>
  <c r="CG112" i="1"/>
  <c r="CG82" i="1"/>
  <c r="CG67" i="1"/>
  <c r="CG76" i="1"/>
  <c r="CG94" i="1"/>
  <c r="CG37" i="1"/>
  <c r="CG147" i="1"/>
  <c r="CG86" i="1"/>
  <c r="CG422" i="1"/>
  <c r="BB422" i="1"/>
  <c r="AX422" i="1"/>
  <c r="AW422" i="1"/>
  <c r="BB330" i="1"/>
  <c r="AX330" i="1"/>
  <c r="AW330" i="1"/>
  <c r="CG330" i="1"/>
  <c r="AW318" i="1"/>
  <c r="CG318" i="1"/>
  <c r="AX318" i="1"/>
  <c r="BB318" i="1"/>
  <c r="CG481" i="1"/>
  <c r="BB481" i="1"/>
  <c r="AX481" i="1"/>
  <c r="AW481" i="1"/>
  <c r="BB478" i="1"/>
  <c r="AX478" i="1"/>
  <c r="AW478" i="1"/>
  <c r="CG478" i="1"/>
  <c r="CG444" i="1"/>
  <c r="BB444" i="1"/>
  <c r="AW444" i="1"/>
  <c r="AX444" i="1"/>
  <c r="BB403" i="1"/>
  <c r="CG403" i="1"/>
  <c r="AX403" i="1"/>
  <c r="AW403" i="1"/>
  <c r="BB338" i="1"/>
  <c r="AX338" i="1"/>
  <c r="AW338" i="1"/>
  <c r="CG338" i="1"/>
  <c r="BB420" i="1"/>
  <c r="AX420" i="1"/>
  <c r="AW420" i="1"/>
  <c r="CG420" i="1"/>
  <c r="AW368" i="1"/>
  <c r="CG368" i="1"/>
  <c r="BB368" i="1"/>
  <c r="AX368" i="1"/>
  <c r="CH291" i="1"/>
  <c r="CG280" i="1"/>
  <c r="CG250" i="1"/>
  <c r="CG225" i="1"/>
  <c r="CH208" i="1"/>
  <c r="CG185" i="1"/>
  <c r="CG143" i="1"/>
  <c r="CG119" i="1"/>
  <c r="CG136" i="1"/>
  <c r="CG58" i="1"/>
  <c r="CG91" i="1"/>
  <c r="CG68" i="1"/>
  <c r="CG70" i="1"/>
  <c r="CG47" i="1"/>
  <c r="BT194" i="1" l="1"/>
  <c r="BT282" i="1"/>
  <c r="BT153" i="1"/>
  <c r="BT183" i="1"/>
  <c r="BT234" i="1"/>
  <c r="BT135" i="1"/>
  <c r="BT263" i="1"/>
  <c r="BT184" i="1"/>
  <c r="BT276" i="1"/>
  <c r="BT105" i="1"/>
  <c r="BT148" i="1"/>
  <c r="CH290" i="1"/>
  <c r="BT75" i="1"/>
  <c r="BT204" i="1"/>
  <c r="BT113" i="1"/>
  <c r="BT220" i="1"/>
  <c r="BT259" i="1"/>
  <c r="BT268" i="1"/>
  <c r="BT213" i="1"/>
  <c r="BT168" i="1"/>
  <c r="BL26" i="1"/>
  <c r="BK26" i="1"/>
  <c r="BL5" i="1"/>
  <c r="BK5" i="1"/>
  <c r="BT5" i="1" s="1"/>
  <c r="BL22" i="1"/>
  <c r="BK22" i="1"/>
  <c r="BL24" i="1"/>
  <c r="BK24" i="1"/>
  <c r="CC24" i="1" s="1"/>
  <c r="BL11" i="1"/>
  <c r="BK11" i="1"/>
  <c r="CC11" i="1" s="1"/>
  <c r="BL17" i="1"/>
  <c r="BK17" i="1"/>
  <c r="BT17" i="1" s="1"/>
  <c r="BL18" i="1"/>
  <c r="BK18" i="1"/>
  <c r="BT18" i="1" s="1"/>
  <c r="BL2" i="1"/>
  <c r="BK2" i="1"/>
  <c r="BT2" i="1" s="1"/>
  <c r="BK33" i="1"/>
  <c r="BL33" i="1"/>
  <c r="BL9" i="1"/>
  <c r="BK9" i="1"/>
  <c r="CC9" i="1" s="1"/>
  <c r="BL12" i="1"/>
  <c r="BK12" i="1"/>
  <c r="BT65" i="1"/>
  <c r="BT197" i="1"/>
  <c r="BT107" i="1"/>
  <c r="BT61" i="1"/>
  <c r="BT69" i="1"/>
  <c r="BL6" i="1"/>
  <c r="BK6" i="1"/>
  <c r="BT6" i="1" s="1"/>
  <c r="BL14" i="1"/>
  <c r="BK14" i="1"/>
  <c r="BL13" i="1"/>
  <c r="BK13" i="1"/>
  <c r="BL10" i="1"/>
  <c r="BK10" i="1"/>
  <c r="BT10" i="1" s="1"/>
  <c r="CH235" i="1"/>
  <c r="BT111" i="1"/>
  <c r="BT152" i="1"/>
  <c r="BH35" i="1"/>
  <c r="BL35" i="1" s="1"/>
  <c r="CH35" i="1"/>
  <c r="BT176" i="1"/>
  <c r="BL23" i="1"/>
  <c r="BK23" i="1"/>
  <c r="CC23" i="1" s="1"/>
  <c r="BT59" i="1"/>
  <c r="BL4" i="1"/>
  <c r="BK4" i="1"/>
  <c r="BT4" i="1" s="1"/>
  <c r="BL20" i="1"/>
  <c r="BK20" i="1"/>
  <c r="BL15" i="1"/>
  <c r="BK15" i="1"/>
  <c r="CC15" i="1" s="1"/>
  <c r="BT37" i="1"/>
  <c r="BT29" i="1"/>
  <c r="BT25" i="1"/>
  <c r="BT209" i="1"/>
  <c r="BT99" i="1"/>
  <c r="BT212" i="1"/>
  <c r="BT237" i="1"/>
  <c r="BT39" i="1"/>
  <c r="BT119" i="1"/>
  <c r="BT121" i="1"/>
  <c r="BT273" i="1"/>
  <c r="BT101" i="1"/>
  <c r="BT211" i="1"/>
  <c r="BK38" i="1"/>
  <c r="CC38" i="1" s="1"/>
  <c r="BL38" i="1"/>
  <c r="BK52" i="1"/>
  <c r="CC52" i="1" s="1"/>
  <c r="BL52" i="1"/>
  <c r="BT243" i="1"/>
  <c r="BT219" i="1"/>
  <c r="BT284" i="1"/>
  <c r="BT34" i="1"/>
  <c r="BT95" i="1"/>
  <c r="BT128" i="1"/>
  <c r="BK43" i="1"/>
  <c r="BL43" i="1"/>
  <c r="CC18" i="1"/>
  <c r="BK46" i="1"/>
  <c r="CC46" i="1" s="1"/>
  <c r="BL46" i="1"/>
  <c r="BT136" i="1"/>
  <c r="BT144" i="1"/>
  <c r="BT207" i="1"/>
  <c r="BT142" i="1"/>
  <c r="BT83" i="1"/>
  <c r="BT172" i="1"/>
  <c r="BT80" i="1"/>
  <c r="BT267" i="1"/>
  <c r="BT58" i="1"/>
  <c r="BK63" i="1"/>
  <c r="CC63" i="1" s="1"/>
  <c r="BK236" i="1"/>
  <c r="CC236" i="1" s="1"/>
  <c r="BK262" i="1"/>
  <c r="CC262" i="1" s="1"/>
  <c r="BK79" i="1"/>
  <c r="CC79" i="1" s="1"/>
  <c r="BK270" i="1"/>
  <c r="CC270" i="1" s="1"/>
  <c r="BK275" i="1"/>
  <c r="CC275" i="1" s="1"/>
  <c r="BK266" i="1"/>
  <c r="CC266" i="1" s="1"/>
  <c r="BK173" i="1"/>
  <c r="CC173" i="1" s="1"/>
  <c r="BK264" i="1"/>
  <c r="CC264" i="1" s="1"/>
  <c r="BK244" i="1"/>
  <c r="CC244" i="1" s="1"/>
  <c r="BK252" i="1"/>
  <c r="CC252" i="1" s="1"/>
  <c r="BK241" i="1"/>
  <c r="CC241" i="1" s="1"/>
  <c r="BK170" i="1"/>
  <c r="CC170" i="1" s="1"/>
  <c r="BK210" i="1"/>
  <c r="CC210" i="1" s="1"/>
  <c r="BK258" i="1"/>
  <c r="CC258" i="1" s="1"/>
  <c r="BK141" i="1"/>
  <c r="CC141" i="1" s="1"/>
  <c r="BK133" i="1"/>
  <c r="CC133" i="1" s="1"/>
  <c r="BK235" i="1"/>
  <c r="CC235" i="1" s="1"/>
  <c r="BK295" i="1"/>
  <c r="CC295" i="1" s="1"/>
  <c r="BK92" i="1"/>
  <c r="CC92" i="1" s="1"/>
  <c r="BK87" i="1"/>
  <c r="CC87" i="1" s="1"/>
  <c r="BK261" i="1"/>
  <c r="CC261" i="1" s="1"/>
  <c r="BK139" i="1"/>
  <c r="CC139" i="1" s="1"/>
  <c r="BK225" i="1"/>
  <c r="CC225" i="1" s="1"/>
  <c r="BK279" i="1"/>
  <c r="CC279" i="1" s="1"/>
  <c r="BK272" i="1"/>
  <c r="CC272" i="1" s="1"/>
  <c r="BK217" i="1"/>
  <c r="CC217" i="1" s="1"/>
  <c r="BK195" i="1"/>
  <c r="CC195" i="1" s="1"/>
  <c r="BK296" i="1"/>
  <c r="CC296" i="1" s="1"/>
  <c r="BK89" i="1"/>
  <c r="CC89" i="1" s="1"/>
  <c r="BK171" i="1"/>
  <c r="CC171" i="1" s="1"/>
  <c r="BK85" i="1"/>
  <c r="CC85" i="1" s="1"/>
  <c r="BK129" i="1"/>
  <c r="CC129" i="1" s="1"/>
  <c r="BK169" i="1"/>
  <c r="CC169" i="1" s="1"/>
  <c r="BK145" i="1"/>
  <c r="CC145" i="1" s="1"/>
  <c r="BK230" i="1"/>
  <c r="CC230" i="1" s="1"/>
  <c r="BK104" i="1"/>
  <c r="CC104" i="1" s="1"/>
  <c r="BK246" i="1"/>
  <c r="CC246" i="1" s="1"/>
  <c r="BK224" i="1"/>
  <c r="CC224" i="1" s="1"/>
  <c r="BK206" i="1"/>
  <c r="CC206" i="1" s="1"/>
  <c r="BK94" i="1"/>
  <c r="CC94" i="1" s="1"/>
  <c r="BK290" i="1"/>
  <c r="CC290" i="1" s="1"/>
  <c r="BK293" i="1"/>
  <c r="CC293" i="1" s="1"/>
  <c r="BT108" i="1"/>
  <c r="BH19" i="1"/>
  <c r="CH19" i="1"/>
  <c r="BK189" i="1"/>
  <c r="CC189" i="1" s="1"/>
  <c r="BT231" i="1"/>
  <c r="CH189" i="1"/>
  <c r="BT208" i="1"/>
  <c r="BH308" i="1"/>
  <c r="BL308" i="1" s="1"/>
  <c r="CH44" i="1"/>
  <c r="BF487" i="1"/>
  <c r="BH487" i="1" s="1"/>
  <c r="BL487" i="1" s="1"/>
  <c r="CH109" i="1"/>
  <c r="BT178" i="1"/>
  <c r="BT227" i="1"/>
  <c r="BT146" i="1"/>
  <c r="BT116" i="1"/>
  <c r="BT131" i="1"/>
  <c r="BH477" i="1"/>
  <c r="BL477" i="1" s="1"/>
  <c r="BT182" i="1"/>
  <c r="BT130" i="1"/>
  <c r="CH239" i="1"/>
  <c r="BK239" i="1"/>
  <c r="CC239" i="1" s="1"/>
  <c r="BK109" i="1"/>
  <c r="CC109" i="1" s="1"/>
  <c r="CH449" i="1"/>
  <c r="BT112" i="1"/>
  <c r="BT21" i="1"/>
  <c r="BK187" i="1"/>
  <c r="CC187" i="1" s="1"/>
  <c r="BT106" i="1"/>
  <c r="BT292" i="1"/>
  <c r="BT70" i="1"/>
  <c r="BF457" i="1"/>
  <c r="BH457" i="1" s="1"/>
  <c r="BL457" i="1" s="1"/>
  <c r="CH230" i="1"/>
  <c r="BT158" i="1"/>
  <c r="CH257" i="1"/>
  <c r="BT214" i="1"/>
  <c r="BT110" i="1"/>
  <c r="BK123" i="1"/>
  <c r="CC123" i="1" s="1"/>
  <c r="BT86" i="1"/>
  <c r="BT68" i="1"/>
  <c r="BF503" i="1"/>
  <c r="CH503" i="1" s="1"/>
  <c r="BT42" i="1"/>
  <c r="CH236" i="1"/>
  <c r="BT215" i="1"/>
  <c r="BK103" i="1"/>
  <c r="CC103" i="1" s="1"/>
  <c r="CH275" i="1"/>
  <c r="BT203" i="1"/>
  <c r="BF453" i="1"/>
  <c r="BH453" i="1" s="1"/>
  <c r="BL453" i="1" s="1"/>
  <c r="CH252" i="1"/>
  <c r="BT151" i="1"/>
  <c r="CH506" i="1"/>
  <c r="BT260" i="1"/>
  <c r="BF492" i="1"/>
  <c r="CH492" i="1" s="1"/>
  <c r="BT278" i="1"/>
  <c r="BT186" i="1"/>
  <c r="BT96" i="1"/>
  <c r="CH244" i="1"/>
  <c r="BF357" i="1"/>
  <c r="CH357" i="1" s="1"/>
  <c r="CH480" i="1"/>
  <c r="BT190" i="1"/>
  <c r="BF438" i="1"/>
  <c r="CH438" i="1" s="1"/>
  <c r="CH289" i="1"/>
  <c r="BK155" i="1"/>
  <c r="CC155" i="1" s="1"/>
  <c r="BK289" i="1"/>
  <c r="BT138" i="1"/>
  <c r="BF442" i="1"/>
  <c r="BH442" i="1" s="1"/>
  <c r="BL442" i="1" s="1"/>
  <c r="BH348" i="1"/>
  <c r="BL348" i="1" s="1"/>
  <c r="BF312" i="1"/>
  <c r="BH312" i="1" s="1"/>
  <c r="BL312" i="1" s="1"/>
  <c r="BF334" i="1"/>
  <c r="CH334" i="1" s="1"/>
  <c r="BF423" i="1"/>
  <c r="CH423" i="1" s="1"/>
  <c r="CH397" i="1"/>
  <c r="BH397" i="1"/>
  <c r="BL397" i="1" s="1"/>
  <c r="BH427" i="1"/>
  <c r="BL427" i="1" s="1"/>
  <c r="BT221" i="1"/>
  <c r="CH264" i="1"/>
  <c r="CH262" i="1"/>
  <c r="BH418" i="1"/>
  <c r="BL418" i="1" s="1"/>
  <c r="CH81" i="1"/>
  <c r="CH133" i="1"/>
  <c r="BT228" i="1"/>
  <c r="BT45" i="1"/>
  <c r="BK218" i="1"/>
  <c r="CC218" i="1" s="1"/>
  <c r="BF456" i="1"/>
  <c r="BH456" i="1" s="1"/>
  <c r="BL456" i="1" s="1"/>
  <c r="BK81" i="1"/>
  <c r="CC81" i="1" s="1"/>
  <c r="CH40" i="1"/>
  <c r="CH266" i="1"/>
  <c r="CH169" i="1"/>
  <c r="BT291" i="1"/>
  <c r="BT97" i="1"/>
  <c r="BT147" i="1"/>
  <c r="BT192" i="1"/>
  <c r="BF429" i="1"/>
  <c r="CH429" i="1" s="1"/>
  <c r="BT120" i="1"/>
  <c r="BT60" i="1"/>
  <c r="BF434" i="1"/>
  <c r="CH434" i="1" s="1"/>
  <c r="BT88" i="1"/>
  <c r="CH125" i="1"/>
  <c r="BT160" i="1"/>
  <c r="BK200" i="1"/>
  <c r="CC200" i="1" s="1"/>
  <c r="BF439" i="1"/>
  <c r="CH439" i="1" s="1"/>
  <c r="BT251" i="1"/>
  <c r="BF416" i="1"/>
  <c r="CH416" i="1" s="1"/>
  <c r="BK48" i="1"/>
  <c r="CC48" i="1" s="1"/>
  <c r="BK288" i="1"/>
  <c r="BH454" i="1"/>
  <c r="BL454" i="1" s="1"/>
  <c r="BK78" i="1"/>
  <c r="CC78" i="1" s="1"/>
  <c r="BT115" i="1"/>
  <c r="BK294" i="1"/>
  <c r="CC294" i="1" s="1"/>
  <c r="BH464" i="1"/>
  <c r="BL464" i="1" s="1"/>
  <c r="CH443" i="1"/>
  <c r="BT127" i="1"/>
  <c r="BT198" i="1"/>
  <c r="BK240" i="1"/>
  <c r="CC240" i="1" s="1"/>
  <c r="CH349" i="1"/>
  <c r="CH324" i="1"/>
  <c r="CH504" i="1"/>
  <c r="BK125" i="1"/>
  <c r="CC125" i="1" s="1"/>
  <c r="BT193" i="1"/>
  <c r="BT132" i="1"/>
  <c r="BT137" i="1"/>
  <c r="BK36" i="1"/>
  <c r="CC36" i="1" s="1"/>
  <c r="BK76" i="1"/>
  <c r="CC76" i="1" s="1"/>
  <c r="BF415" i="1"/>
  <c r="CH415" i="1" s="1"/>
  <c r="BT271" i="1"/>
  <c r="BT118" i="1"/>
  <c r="BF387" i="1"/>
  <c r="BH387" i="1" s="1"/>
  <c r="BL387" i="1" s="1"/>
  <c r="BK257" i="1"/>
  <c r="CC257" i="1" s="1"/>
  <c r="BK84" i="1"/>
  <c r="CC84" i="1" s="1"/>
  <c r="CH141" i="1"/>
  <c r="BT93" i="1"/>
  <c r="BT41" i="1"/>
  <c r="BT53" i="1"/>
  <c r="BF344" i="1"/>
  <c r="BH344" i="1" s="1"/>
  <c r="BL344" i="1" s="1"/>
  <c r="CH417" i="1"/>
  <c r="BH417" i="1"/>
  <c r="BL417" i="1" s="1"/>
  <c r="BT188" i="1"/>
  <c r="BF343" i="1"/>
  <c r="BH343" i="1" s="1"/>
  <c r="BL343" i="1" s="1"/>
  <c r="BE373" i="1"/>
  <c r="BF373" i="1" s="1"/>
  <c r="BH373" i="1" s="1"/>
  <c r="BL373" i="1" s="1"/>
  <c r="CH296" i="1"/>
  <c r="BF381" i="1"/>
  <c r="CH381" i="1" s="1"/>
  <c r="BT66" i="1"/>
  <c r="BT50" i="1"/>
  <c r="BH307" i="1"/>
  <c r="BL307" i="1" s="1"/>
  <c r="CH339" i="1"/>
  <c r="CH258" i="1"/>
  <c r="BK54" i="1"/>
  <c r="CC54" i="1" s="1"/>
  <c r="BK74" i="1"/>
  <c r="CC74" i="1" s="1"/>
  <c r="BF426" i="1"/>
  <c r="CH426" i="1" s="1"/>
  <c r="BK159" i="1"/>
  <c r="CC159" i="1" s="1"/>
  <c r="BT16" i="1"/>
  <c r="BT201" i="1"/>
  <c r="BH413" i="1"/>
  <c r="BL413" i="1" s="1"/>
  <c r="BK297" i="1"/>
  <c r="CC297" i="1" s="1"/>
  <c r="BF468" i="1"/>
  <c r="CH468" i="1" s="1"/>
  <c r="BF500" i="1"/>
  <c r="CH500" i="1" s="1"/>
  <c r="BF394" i="1"/>
  <c r="BH394" i="1" s="1"/>
  <c r="BL394" i="1" s="1"/>
  <c r="CH277" i="1"/>
  <c r="BT30" i="1"/>
  <c r="CH336" i="1"/>
  <c r="CH240" i="1"/>
  <c r="CH493" i="1"/>
  <c r="BF484" i="1"/>
  <c r="BH484" i="1" s="1"/>
  <c r="BL484" i="1" s="1"/>
  <c r="BK177" i="1"/>
  <c r="CC177" i="1" s="1"/>
  <c r="BK161" i="1"/>
  <c r="CC161" i="1" s="1"/>
  <c r="CH355" i="1"/>
  <c r="BT72" i="1"/>
  <c r="BT7" i="1"/>
  <c r="BK298" i="1"/>
  <c r="CC298" i="1" s="1"/>
  <c r="CC13" i="1"/>
  <c r="BF378" i="1"/>
  <c r="CH378" i="1" s="1"/>
  <c r="BF386" i="1"/>
  <c r="CH386" i="1" s="1"/>
  <c r="BH305" i="1"/>
  <c r="BL305" i="1" s="1"/>
  <c r="BK44" i="1"/>
  <c r="CC44" i="1" s="1"/>
  <c r="BH485" i="1"/>
  <c r="BL485" i="1" s="1"/>
  <c r="CH350" i="1"/>
  <c r="CH232" i="1"/>
  <c r="BH332" i="1"/>
  <c r="BL332" i="1" s="1"/>
  <c r="CH248" i="1"/>
  <c r="BH300" i="1"/>
  <c r="BL300" i="1" s="1"/>
  <c r="CH162" i="1"/>
  <c r="BF310" i="1"/>
  <c r="CH310" i="1" s="1"/>
  <c r="BK51" i="1"/>
  <c r="CC51" i="1" s="1"/>
  <c r="BT202" i="1"/>
  <c r="BK248" i="1"/>
  <c r="CC248" i="1" s="1"/>
  <c r="BK232" i="1"/>
  <c r="CC232" i="1" s="1"/>
  <c r="BK162" i="1"/>
  <c r="CC162" i="1" s="1"/>
  <c r="BF421" i="1"/>
  <c r="CH421" i="1" s="1"/>
  <c r="BF327" i="1"/>
  <c r="CH327" i="1" s="1"/>
  <c r="CH270" i="1"/>
  <c r="BF406" i="1"/>
  <c r="CH406" i="1" s="1"/>
  <c r="CH46" i="1"/>
  <c r="CH256" i="1"/>
  <c r="BH462" i="1"/>
  <c r="BL462" i="1" s="1"/>
  <c r="CH77" i="1"/>
  <c r="BT100" i="1"/>
  <c r="BT149" i="1"/>
  <c r="BT269" i="1"/>
  <c r="BT222" i="1"/>
  <c r="BK40" i="1"/>
  <c r="CC40" i="1" s="1"/>
  <c r="BF495" i="1"/>
  <c r="CH432" i="1"/>
  <c r="CH402" i="1"/>
  <c r="CH224" i="1"/>
  <c r="BH303" i="1"/>
  <c r="BL303" i="1" s="1"/>
  <c r="CH73" i="1"/>
  <c r="CH156" i="1"/>
  <c r="CH171" i="1"/>
  <c r="BF370" i="1"/>
  <c r="CH370" i="1" s="1"/>
  <c r="BK156" i="1"/>
  <c r="CC156" i="1" s="1"/>
  <c r="BT167" i="1"/>
  <c r="BT175" i="1"/>
  <c r="BK134" i="1"/>
  <c r="CC134" i="1" s="1"/>
  <c r="BF425" i="1"/>
  <c r="CH425" i="1" s="1"/>
  <c r="BF471" i="1"/>
  <c r="CH471" i="1" s="1"/>
  <c r="CH265" i="1"/>
  <c r="CH79" i="1"/>
  <c r="BF483" i="1"/>
  <c r="BH483" i="1" s="1"/>
  <c r="BL483" i="1" s="1"/>
  <c r="BT98" i="1"/>
  <c r="BT157" i="1"/>
  <c r="BT199" i="1"/>
  <c r="BT253" i="1"/>
  <c r="BT64" i="1"/>
  <c r="BK205" i="1"/>
  <c r="CC205" i="1" s="1"/>
  <c r="BF498" i="1"/>
  <c r="BH498" i="1" s="1"/>
  <c r="BL498" i="1" s="1"/>
  <c r="BE420" i="1"/>
  <c r="BF420" i="1" s="1"/>
  <c r="BH420" i="1" s="1"/>
  <c r="BL420" i="1" s="1"/>
  <c r="BE318" i="1"/>
  <c r="BF318" i="1" s="1"/>
  <c r="CH318" i="1" s="1"/>
  <c r="BE309" i="1"/>
  <c r="BF309" i="1" s="1"/>
  <c r="BE476" i="1"/>
  <c r="BF476" i="1" s="1"/>
  <c r="CH476" i="1" s="1"/>
  <c r="BE489" i="1"/>
  <c r="BF489" i="1" s="1"/>
  <c r="CH489" i="1" s="1"/>
  <c r="BE428" i="1"/>
  <c r="BF428" i="1" s="1"/>
  <c r="CH428" i="1" s="1"/>
  <c r="BT223" i="1"/>
  <c r="BE342" i="1"/>
  <c r="BF342" i="1" s="1"/>
  <c r="BT55" i="1"/>
  <c r="BK256" i="1"/>
  <c r="CC256" i="1" s="1"/>
  <c r="BF315" i="1"/>
  <c r="CH315" i="1" s="1"/>
  <c r="BE459" i="1"/>
  <c r="BF459" i="1" s="1"/>
  <c r="BE414" i="1"/>
  <c r="BF414" i="1" s="1"/>
  <c r="BE354" i="1"/>
  <c r="BF354" i="1" s="1"/>
  <c r="BE473" i="1"/>
  <c r="BF473" i="1" s="1"/>
  <c r="BE333" i="1"/>
  <c r="BF333" i="1" s="1"/>
  <c r="BE369" i="1"/>
  <c r="BF369" i="1" s="1"/>
  <c r="BE446" i="1"/>
  <c r="BF446" i="1" s="1"/>
  <c r="BE455" i="1"/>
  <c r="BF455" i="1" s="1"/>
  <c r="BH455" i="1" s="1"/>
  <c r="BL455" i="1" s="1"/>
  <c r="BE424" i="1"/>
  <c r="BF424" i="1" s="1"/>
  <c r="BF461" i="1"/>
  <c r="BE481" i="1"/>
  <c r="BF481" i="1" s="1"/>
  <c r="BE384" i="1"/>
  <c r="BF384" i="1" s="1"/>
  <c r="BH384" i="1" s="1"/>
  <c r="BL384" i="1" s="1"/>
  <c r="BE400" i="1"/>
  <c r="BF400" i="1" s="1"/>
  <c r="BH400" i="1" s="1"/>
  <c r="BL400" i="1" s="1"/>
  <c r="BE352" i="1"/>
  <c r="BF352" i="1" s="1"/>
  <c r="BE497" i="1"/>
  <c r="BF497" i="1" s="1"/>
  <c r="BF371" i="1"/>
  <c r="BH371" i="1" s="1"/>
  <c r="BL371" i="1" s="1"/>
  <c r="CH398" i="1"/>
  <c r="BH398" i="1"/>
  <c r="BL398" i="1" s="1"/>
  <c r="CH440" i="1"/>
  <c r="BH440" i="1"/>
  <c r="BL440" i="1" s="1"/>
  <c r="BE444" i="1"/>
  <c r="BF444" i="1" s="1"/>
  <c r="CH444" i="1" s="1"/>
  <c r="BE330" i="1"/>
  <c r="BF330" i="1" s="1"/>
  <c r="CH330" i="1" s="1"/>
  <c r="BE341" i="1"/>
  <c r="BF341" i="1" s="1"/>
  <c r="BE353" i="1"/>
  <c r="BF353" i="1" s="1"/>
  <c r="CH353" i="1" s="1"/>
  <c r="BE450" i="1"/>
  <c r="BF450" i="1" s="1"/>
  <c r="BE364" i="1"/>
  <c r="BF364" i="1" s="1"/>
  <c r="BE441" i="1"/>
  <c r="BF441" i="1" s="1"/>
  <c r="CH441" i="1" s="1"/>
  <c r="CH331" i="1"/>
  <c r="BH358" i="1"/>
  <c r="BL358" i="1" s="1"/>
  <c r="CH328" i="1"/>
  <c r="BF323" i="1"/>
  <c r="BF447" i="1"/>
  <c r="BF407" i="1"/>
  <c r="CH407" i="1" s="1"/>
  <c r="BF431" i="1"/>
  <c r="BH431" i="1" s="1"/>
  <c r="BL431" i="1" s="1"/>
  <c r="BE368" i="1"/>
  <c r="BF368" i="1" s="1"/>
  <c r="BE478" i="1"/>
  <c r="BF478" i="1" s="1"/>
  <c r="CH478" i="1" s="1"/>
  <c r="BE422" i="1"/>
  <c r="BF422" i="1" s="1"/>
  <c r="BE360" i="1"/>
  <c r="BF360" i="1" s="1"/>
  <c r="BE372" i="1"/>
  <c r="BF372" i="1" s="1"/>
  <c r="BE490" i="1"/>
  <c r="BF490" i="1" s="1"/>
  <c r="CH490" i="1" s="1"/>
  <c r="BE301" i="1"/>
  <c r="BF301" i="1" s="1"/>
  <c r="BE317" i="1"/>
  <c r="BF317" i="1" s="1"/>
  <c r="BE375" i="1"/>
  <c r="BF375" i="1" s="1"/>
  <c r="BE436" i="1"/>
  <c r="BF436" i="1" s="1"/>
  <c r="BE314" i="1"/>
  <c r="BF314" i="1" s="1"/>
  <c r="BE383" i="1"/>
  <c r="BF383" i="1" s="1"/>
  <c r="BE430" i="1"/>
  <c r="BF430" i="1" s="1"/>
  <c r="BH430" i="1" s="1"/>
  <c r="BL430" i="1" s="1"/>
  <c r="BH452" i="1"/>
  <c r="BL452" i="1" s="1"/>
  <c r="CH63" i="1"/>
  <c r="BH488" i="1"/>
  <c r="BL488" i="1" s="1"/>
  <c r="BE465" i="1"/>
  <c r="BF465" i="1" s="1"/>
  <c r="CH465" i="1" s="1"/>
  <c r="CH205" i="1"/>
  <c r="BE405" i="1"/>
  <c r="BF405" i="1" s="1"/>
  <c r="BF501" i="1"/>
  <c r="BF469" i="1"/>
  <c r="BH469" i="1" s="1"/>
  <c r="BL469" i="1" s="1"/>
  <c r="BF408" i="1"/>
  <c r="CH408" i="1" s="1"/>
  <c r="BK216" i="1"/>
  <c r="CC216" i="1" s="1"/>
  <c r="BE346" i="1"/>
  <c r="BF346" i="1" s="1"/>
  <c r="BE505" i="1"/>
  <c r="BF505" i="1" s="1"/>
  <c r="BE433" i="1"/>
  <c r="BF433" i="1" s="1"/>
  <c r="BH433" i="1" s="1"/>
  <c r="BL433" i="1" s="1"/>
  <c r="BE396" i="1"/>
  <c r="BF396" i="1" s="1"/>
  <c r="BE304" i="1"/>
  <c r="BF304" i="1" s="1"/>
  <c r="BE399" i="1"/>
  <c r="BF399" i="1" s="1"/>
  <c r="CH179" i="1"/>
  <c r="CH437" i="1"/>
  <c r="BF491" i="1"/>
  <c r="CH491" i="1" s="1"/>
  <c r="BF479" i="1"/>
  <c r="CH479" i="1" s="1"/>
  <c r="BT82" i="1"/>
  <c r="BT117" i="1"/>
  <c r="CH150" i="1"/>
  <c r="BT114" i="1"/>
  <c r="BK277" i="1"/>
  <c r="CC277" i="1" s="1"/>
  <c r="BT102" i="1"/>
  <c r="CH299" i="1"/>
  <c r="CH238" i="1"/>
  <c r="BK285" i="1"/>
  <c r="CC285" i="1" s="1"/>
  <c r="BK163" i="1"/>
  <c r="CC163" i="1" s="1"/>
  <c r="BK124" i="1"/>
  <c r="CC124" i="1" s="1"/>
  <c r="BK47" i="1"/>
  <c r="CC47" i="1" s="1"/>
  <c r="BT91" i="1"/>
  <c r="BT56" i="1"/>
  <c r="BK140" i="1"/>
  <c r="CC140" i="1" s="1"/>
  <c r="BT229" i="1"/>
  <c r="BK274" i="1"/>
  <c r="CC274" i="1" s="1"/>
  <c r="BT283" i="1"/>
  <c r="BK238" i="1"/>
  <c r="CC238" i="1" s="1"/>
  <c r="BT185" i="1"/>
  <c r="BT181" i="1"/>
  <c r="BT164" i="1"/>
  <c r="BT255" i="1"/>
  <c r="BK249" i="1"/>
  <c r="CC249" i="1" s="1"/>
  <c r="BK254" i="1"/>
  <c r="CC254" i="1" s="1"/>
  <c r="CC12" i="1"/>
  <c r="BT85" i="1"/>
  <c r="BK233" i="1"/>
  <c r="CC233" i="1" s="1"/>
  <c r="BT90" i="1"/>
  <c r="BT247" i="1"/>
  <c r="BK174" i="1"/>
  <c r="CC174" i="1" s="1"/>
  <c r="BT286" i="1"/>
  <c r="BT191" i="1"/>
  <c r="BT287" i="1"/>
  <c r="BT173" i="1"/>
  <c r="BT180" i="1"/>
  <c r="BT143" i="1"/>
  <c r="BK150" i="1"/>
  <c r="CC150" i="1" s="1"/>
  <c r="BT226" i="1"/>
  <c r="BT206" i="1"/>
  <c r="BT250" i="1"/>
  <c r="BK179" i="1"/>
  <c r="CC179" i="1" s="1"/>
  <c r="BT165" i="1"/>
  <c r="BT57" i="1"/>
  <c r="BK166" i="1"/>
  <c r="CC166" i="1" s="1"/>
  <c r="BT242" i="1"/>
  <c r="BK73" i="1"/>
  <c r="CC73" i="1" s="1"/>
  <c r="BK280" i="1"/>
  <c r="CC280" i="1" s="1"/>
  <c r="BK265" i="1"/>
  <c r="CC265" i="1" s="1"/>
  <c r="BT245" i="1"/>
  <c r="BT62" i="1"/>
  <c r="BK49" i="1"/>
  <c r="CC49" i="1" s="1"/>
  <c r="BT122" i="1"/>
  <c r="BT196" i="1"/>
  <c r="BK77" i="1"/>
  <c r="CC77" i="1" s="1"/>
  <c r="BT126" i="1"/>
  <c r="BK71" i="1"/>
  <c r="CC71" i="1" s="1"/>
  <c r="BT281" i="1"/>
  <c r="BK154" i="1"/>
  <c r="CC154" i="1" s="1"/>
  <c r="BK299" i="1"/>
  <c r="CC299" i="1" s="1"/>
  <c r="CH186" i="1"/>
  <c r="CH173" i="1"/>
  <c r="CH167" i="1"/>
  <c r="BH340" i="1"/>
  <c r="BL340" i="1" s="1"/>
  <c r="CH340" i="1"/>
  <c r="BH435" i="1"/>
  <c r="BL435" i="1" s="1"/>
  <c r="CH435" i="1"/>
  <c r="CH178" i="1"/>
  <c r="CH337" i="1"/>
  <c r="BH337" i="1"/>
  <c r="BL337" i="1" s="1"/>
  <c r="CH213" i="1"/>
  <c r="CH472" i="1"/>
  <c r="BH472" i="1"/>
  <c r="BL472" i="1" s="1"/>
  <c r="BH390" i="1"/>
  <c r="BL390" i="1" s="1"/>
  <c r="CH390" i="1"/>
  <c r="BH494" i="1"/>
  <c r="BL494" i="1" s="1"/>
  <c r="CH494" i="1"/>
  <c r="BH345" i="1"/>
  <c r="BL345" i="1" s="1"/>
  <c r="CH345" i="1"/>
  <c r="CH363" i="1"/>
  <c r="BH363" i="1"/>
  <c r="BL363" i="1" s="1"/>
  <c r="CH251" i="1"/>
  <c r="CH448" i="1"/>
  <c r="BH448" i="1"/>
  <c r="BL448" i="1" s="1"/>
  <c r="BH486" i="1"/>
  <c r="BL486" i="1" s="1"/>
  <c r="CH486" i="1"/>
  <c r="CH166" i="1"/>
  <c r="BH366" i="1"/>
  <c r="BL366" i="1" s="1"/>
  <c r="CH366" i="1"/>
  <c r="BH496" i="1"/>
  <c r="BL496" i="1" s="1"/>
  <c r="CH496" i="1"/>
  <c r="CH412" i="1"/>
  <c r="BH412" i="1"/>
  <c r="BL412" i="1" s="1"/>
  <c r="CH184" i="1"/>
  <c r="CH246" i="1"/>
  <c r="CH216" i="1"/>
  <c r="CH282" i="1"/>
  <c r="CH273" i="1"/>
  <c r="BH382" i="1"/>
  <c r="BL382" i="1" s="1"/>
  <c r="CH382" i="1"/>
  <c r="BH460" i="1"/>
  <c r="BL460" i="1" s="1"/>
  <c r="CH460" i="1"/>
  <c r="CH191" i="1"/>
  <c r="CH283" i="1"/>
  <c r="CH206" i="1"/>
  <c r="CH321" i="1"/>
  <c r="BH321" i="1"/>
  <c r="BL321" i="1" s="1"/>
  <c r="BH379" i="1"/>
  <c r="BL379" i="1" s="1"/>
  <c r="CH379" i="1"/>
  <c r="CH220" i="1"/>
  <c r="CH279" i="1"/>
  <c r="CH362" i="1"/>
  <c r="BH362" i="1"/>
  <c r="BL362" i="1" s="1"/>
  <c r="CH157" i="1"/>
  <c r="BH409" i="1"/>
  <c r="BL409" i="1" s="1"/>
  <c r="CH409" i="1"/>
  <c r="BE338" i="1"/>
  <c r="BF338" i="1" s="1"/>
  <c r="BE403" i="1"/>
  <c r="BE482" i="1"/>
  <c r="BF482" i="1" s="1"/>
  <c r="BH482" i="1" s="1"/>
  <c r="BL482" i="1" s="1"/>
  <c r="BE361" i="1"/>
  <c r="BF361" i="1" s="1"/>
  <c r="BE388" i="1"/>
  <c r="BF388" i="1" s="1"/>
  <c r="BE463" i="1"/>
  <c r="BF463" i="1" s="1"/>
  <c r="BH329" i="1"/>
  <c r="BL329" i="1" s="1"/>
  <c r="BE319" i="1"/>
  <c r="BF319" i="1" s="1"/>
  <c r="BH319" i="1" s="1"/>
  <c r="BL319" i="1" s="1"/>
  <c r="BE322" i="1"/>
  <c r="BF322" i="1" s="1"/>
  <c r="BE351" i="1"/>
  <c r="BF351" i="1" s="1"/>
  <c r="BE359" i="1"/>
  <c r="BF359" i="1" s="1"/>
  <c r="BE380" i="1"/>
  <c r="BF380" i="1" s="1"/>
  <c r="BE391" i="1"/>
  <c r="BF391" i="1" s="1"/>
  <c r="BE325" i="1"/>
  <c r="BF325" i="1" s="1"/>
  <c r="BH313" i="1"/>
  <c r="BL313" i="1" s="1"/>
  <c r="BE392" i="1"/>
  <c r="BF392" i="1" s="1"/>
  <c r="BE445" i="1"/>
  <c r="BF445" i="1" s="1"/>
  <c r="BE367" i="1"/>
  <c r="BF367" i="1" s="1"/>
  <c r="BE467" i="1"/>
  <c r="BF467" i="1" s="1"/>
  <c r="BE377" i="1"/>
  <c r="BF377" i="1" s="1"/>
  <c r="BE356" i="1"/>
  <c r="BF356" i="1" s="1"/>
  <c r="BE499" i="1"/>
  <c r="BF499" i="1" s="1"/>
  <c r="BE466" i="1"/>
  <c r="BF466" i="1" s="1"/>
  <c r="BH466" i="1" s="1"/>
  <c r="BL466" i="1" s="1"/>
  <c r="BE458" i="1"/>
  <c r="BF458" i="1" s="1"/>
  <c r="BE376" i="1"/>
  <c r="BF376" i="1" s="1"/>
  <c r="BE401" i="1"/>
  <c r="BF401" i="1" s="1"/>
  <c r="BE385" i="1"/>
  <c r="BF385" i="1" s="1"/>
  <c r="CH474" i="1"/>
  <c r="BH502" i="1"/>
  <c r="BL502" i="1" s="1"/>
  <c r="CH231" i="1"/>
  <c r="BE395" i="1"/>
  <c r="BF395" i="1" s="1"/>
  <c r="BE419" i="1"/>
  <c r="BF419" i="1" s="1"/>
  <c r="BE411" i="1"/>
  <c r="BF411" i="1" s="1"/>
  <c r="CH215" i="1"/>
  <c r="CH85" i="1"/>
  <c r="CH126" i="1"/>
  <c r="CH209" i="1"/>
  <c r="CH183" i="1"/>
  <c r="CH158" i="1"/>
  <c r="BE475" i="1"/>
  <c r="BF475" i="1" s="1"/>
  <c r="CH475" i="1" s="1"/>
  <c r="CH122" i="1"/>
  <c r="CH161" i="1"/>
  <c r="CH164" i="1"/>
  <c r="CH163" i="1"/>
  <c r="CH155" i="1"/>
  <c r="CH154" i="1"/>
  <c r="CH152" i="1"/>
  <c r="CH151" i="1"/>
  <c r="CH147" i="1"/>
  <c r="CH142" i="1"/>
  <c r="CH140" i="1"/>
  <c r="CH138" i="1"/>
  <c r="BH389" i="1"/>
  <c r="BL389" i="1" s="1"/>
  <c r="CH316" i="1"/>
  <c r="CH197" i="1"/>
  <c r="BH347" i="1"/>
  <c r="BL347" i="1" s="1"/>
  <c r="BH306" i="1"/>
  <c r="BL306" i="1" s="1"/>
  <c r="CH253" i="1"/>
  <c r="BH437" i="1"/>
  <c r="BL437" i="1" s="1"/>
  <c r="CH365" i="1"/>
  <c r="CH130" i="1"/>
  <c r="CH127" i="1"/>
  <c r="CH118" i="1"/>
  <c r="CH113" i="1"/>
  <c r="CH112" i="1"/>
  <c r="CH110" i="1"/>
  <c r="CH108" i="1"/>
  <c r="CH102" i="1"/>
  <c r="CH101" i="1"/>
  <c r="CH100" i="1"/>
  <c r="CH96" i="1"/>
  <c r="CH95" i="1"/>
  <c r="CH94" i="1"/>
  <c r="CH90" i="1"/>
  <c r="CH87" i="1"/>
  <c r="CH80" i="1"/>
  <c r="CH71" i="1"/>
  <c r="CH70" i="1"/>
  <c r="CH65" i="1"/>
  <c r="CH64" i="1"/>
  <c r="CH57" i="1"/>
  <c r="CH56" i="1"/>
  <c r="CH55" i="1"/>
  <c r="CH53" i="1"/>
  <c r="CH52" i="1"/>
  <c r="CH49" i="1"/>
  <c r="CH48" i="1"/>
  <c r="CH45" i="1"/>
  <c r="CH42" i="1"/>
  <c r="CH41" i="1"/>
  <c r="CH36" i="1"/>
  <c r="CH34" i="1"/>
  <c r="CH250" i="1"/>
  <c r="CH188" i="1"/>
  <c r="CH335" i="1"/>
  <c r="CH311" i="1"/>
  <c r="CH59" i="1"/>
  <c r="CH76" i="1"/>
  <c r="CH128" i="1"/>
  <c r="CH196" i="1"/>
  <c r="CH180" i="1"/>
  <c r="CH225" i="1"/>
  <c r="CH374" i="1"/>
  <c r="CH114" i="1"/>
  <c r="CH203" i="1"/>
  <c r="CH214" i="1"/>
  <c r="CH227" i="1"/>
  <c r="CH177" i="1"/>
  <c r="CH218" i="1"/>
  <c r="CH185" i="1"/>
  <c r="CH255" i="1"/>
  <c r="CH86" i="1"/>
  <c r="CH241" i="1"/>
  <c r="BK331" i="1"/>
  <c r="CC331" i="1" s="1"/>
  <c r="CH294" i="1"/>
  <c r="CH134" i="1"/>
  <c r="BK324" i="1"/>
  <c r="CC324" i="1" s="1"/>
  <c r="BK355" i="1"/>
  <c r="CC355" i="1" s="1"/>
  <c r="BK336" i="1"/>
  <c r="CC336" i="1" s="1"/>
  <c r="BK506" i="1"/>
  <c r="CC506" i="1" s="1"/>
  <c r="BH404" i="1"/>
  <c r="BL404" i="1" s="1"/>
  <c r="CH404" i="1"/>
  <c r="CH228" i="1"/>
  <c r="CH298" i="1"/>
  <c r="BK402" i="1"/>
  <c r="CC402" i="1" s="1"/>
  <c r="BK449" i="1"/>
  <c r="CC449" i="1" s="1"/>
  <c r="CH274" i="1"/>
  <c r="BK316" i="1"/>
  <c r="CC316" i="1" s="1"/>
  <c r="BK504" i="1"/>
  <c r="CC504" i="1" s="1"/>
  <c r="CH288" i="1"/>
  <c r="CH470" i="1"/>
  <c r="BH470" i="1"/>
  <c r="BL470" i="1" s="1"/>
  <c r="CH272" i="1"/>
  <c r="CH234" i="1"/>
  <c r="BK339" i="1"/>
  <c r="CC339" i="1" s="1"/>
  <c r="CH269" i="1"/>
  <c r="CH89" i="1"/>
  <c r="CH293" i="1"/>
  <c r="BK335" i="1"/>
  <c r="CC335" i="1" s="1"/>
  <c r="BK365" i="1"/>
  <c r="CC365" i="1" s="1"/>
  <c r="CH243" i="1"/>
  <c r="CH451" i="1"/>
  <c r="BH451" i="1"/>
  <c r="BL451" i="1" s="1"/>
  <c r="CH170" i="1"/>
  <c r="BK480" i="1"/>
  <c r="CC480" i="1" s="1"/>
  <c r="CH195" i="1"/>
  <c r="BK474" i="1"/>
  <c r="CC474" i="1" s="1"/>
  <c r="CH200" i="1"/>
  <c r="CH320" i="1"/>
  <c r="BH320" i="1"/>
  <c r="BL320" i="1" s="1"/>
  <c r="CH54" i="1"/>
  <c r="CH297" i="1"/>
  <c r="CH210" i="1"/>
  <c r="CH174" i="1"/>
  <c r="BK493" i="1"/>
  <c r="CC493" i="1" s="1"/>
  <c r="BK328" i="1"/>
  <c r="CC328" i="1" s="1"/>
  <c r="BK350" i="1"/>
  <c r="CC350" i="1" s="1"/>
  <c r="CH393" i="1"/>
  <c r="BH393" i="1"/>
  <c r="BL393" i="1" s="1"/>
  <c r="CH176" i="1"/>
  <c r="CH302" i="1"/>
  <c r="BH302" i="1"/>
  <c r="BL302" i="1" s="1"/>
  <c r="CH326" i="1"/>
  <c r="BH326" i="1"/>
  <c r="BL326" i="1" s="1"/>
  <c r="CH124" i="1"/>
  <c r="CH268" i="1"/>
  <c r="BK443" i="1"/>
  <c r="CC443" i="1" s="1"/>
  <c r="BK349" i="1"/>
  <c r="CC349" i="1" s="1"/>
  <c r="CH410" i="1"/>
  <c r="BH410" i="1"/>
  <c r="BL410" i="1" s="1"/>
  <c r="BK432" i="1"/>
  <c r="CC432" i="1" s="1"/>
  <c r="BK311" i="1"/>
  <c r="CC311" i="1" s="1"/>
  <c r="CH199" i="1"/>
  <c r="CH285" i="1"/>
  <c r="CH97" i="1"/>
  <c r="CH187" i="1"/>
  <c r="CH105" i="1"/>
  <c r="CH284" i="1"/>
  <c r="BK374" i="1"/>
  <c r="CC374" i="1" s="1"/>
  <c r="CH31" i="1"/>
  <c r="BT225" i="1" l="1"/>
  <c r="BT141" i="1"/>
  <c r="BT46" i="1"/>
  <c r="BT275" i="1"/>
  <c r="BT170" i="1"/>
  <c r="BT258" i="1"/>
  <c r="BT246" i="1"/>
  <c r="BT210" i="1"/>
  <c r="BK35" i="1"/>
  <c r="BT35" i="1" s="1"/>
  <c r="BT52" i="1"/>
  <c r="BT261" i="1"/>
  <c r="BT262" i="1"/>
  <c r="CC2" i="1"/>
  <c r="BT241" i="1"/>
  <c r="BT87" i="1"/>
  <c r="BT296" i="1"/>
  <c r="BT270" i="1"/>
  <c r="BT295" i="1"/>
  <c r="BT217" i="1"/>
  <c r="BT94" i="1"/>
  <c r="BT79" i="1"/>
  <c r="BT92" i="1"/>
  <c r="BT264" i="1"/>
  <c r="BT252" i="1"/>
  <c r="BT9" i="1"/>
  <c r="CC17" i="1"/>
  <c r="BL19" i="1"/>
  <c r="BK19" i="1"/>
  <c r="CC19" i="1" s="1"/>
  <c r="BT145" i="1"/>
  <c r="BT195" i="1"/>
  <c r="BT43" i="1"/>
  <c r="BT38" i="1"/>
  <c r="BT33" i="1"/>
  <c r="BT279" i="1"/>
  <c r="BT129" i="1"/>
  <c r="BT26" i="1"/>
  <c r="BT89" i="1"/>
  <c r="BT63" i="1"/>
  <c r="BT230" i="1"/>
  <c r="BT244" i="1"/>
  <c r="BT272" i="1"/>
  <c r="BT235" i="1"/>
  <c r="BT20" i="1"/>
  <c r="BT169" i="1"/>
  <c r="BT23" i="1"/>
  <c r="BT236" i="1"/>
  <c r="BT139" i="1"/>
  <c r="BT266" i="1"/>
  <c r="BT224" i="1"/>
  <c r="BT171" i="1"/>
  <c r="BT15" i="1"/>
  <c r="BK390" i="1"/>
  <c r="CC390" i="1" s="1"/>
  <c r="BK389" i="1"/>
  <c r="CC389" i="1" s="1"/>
  <c r="BK502" i="1"/>
  <c r="CC502" i="1" s="1"/>
  <c r="BK363" i="1"/>
  <c r="CC363" i="1" s="1"/>
  <c r="BK472" i="1"/>
  <c r="CC472" i="1" s="1"/>
  <c r="BT104" i="1"/>
  <c r="BK371" i="1"/>
  <c r="CC371" i="1" s="1"/>
  <c r="BT133" i="1"/>
  <c r="BK457" i="1"/>
  <c r="CC457" i="1" s="1"/>
  <c r="BK300" i="1"/>
  <c r="CC300" i="1" s="1"/>
  <c r="BK427" i="1"/>
  <c r="CC427" i="1" s="1"/>
  <c r="BK442" i="1"/>
  <c r="CC442" i="1" s="1"/>
  <c r="BK345" i="1"/>
  <c r="CC345" i="1" s="1"/>
  <c r="BK337" i="1"/>
  <c r="CC337" i="1" s="1"/>
  <c r="BK358" i="1"/>
  <c r="CC358" i="1" s="1"/>
  <c r="BK306" i="1"/>
  <c r="CC306" i="1" s="1"/>
  <c r="BK460" i="1"/>
  <c r="CC460" i="1" s="1"/>
  <c r="BK486" i="1"/>
  <c r="CC486" i="1" s="1"/>
  <c r="BK464" i="1"/>
  <c r="CC464" i="1" s="1"/>
  <c r="BK494" i="1"/>
  <c r="CC494" i="1" s="1"/>
  <c r="BK431" i="1"/>
  <c r="CC431" i="1" s="1"/>
  <c r="BK313" i="1"/>
  <c r="CC313" i="1" s="1"/>
  <c r="BK382" i="1"/>
  <c r="CC382" i="1" s="1"/>
  <c r="BK398" i="1"/>
  <c r="CC398" i="1" s="1"/>
  <c r="BK485" i="1"/>
  <c r="CC485" i="1" s="1"/>
  <c r="BK373" i="1"/>
  <c r="CC373" i="1" s="1"/>
  <c r="BK477" i="1"/>
  <c r="CC477" i="1" s="1"/>
  <c r="BK435" i="1"/>
  <c r="CC435" i="1" s="1"/>
  <c r="BK413" i="1"/>
  <c r="CC413" i="1" s="1"/>
  <c r="BK456" i="1"/>
  <c r="CC456" i="1" s="1"/>
  <c r="BK312" i="1"/>
  <c r="CC312" i="1" s="1"/>
  <c r="BT290" i="1"/>
  <c r="BT293" i="1"/>
  <c r="BT24" i="1"/>
  <c r="BT189" i="1"/>
  <c r="BT200" i="1"/>
  <c r="BK308" i="1"/>
  <c r="CC308" i="1" s="1"/>
  <c r="BT239" i="1"/>
  <c r="BK487" i="1"/>
  <c r="CC487" i="1" s="1"/>
  <c r="CH487" i="1"/>
  <c r="BK417" i="1"/>
  <c r="CC417" i="1" s="1"/>
  <c r="CH457" i="1"/>
  <c r="BT103" i="1"/>
  <c r="CH312" i="1"/>
  <c r="BT109" i="1"/>
  <c r="BK348" i="1"/>
  <c r="CC348" i="1" s="1"/>
  <c r="BT54" i="1"/>
  <c r="BT187" i="1"/>
  <c r="BH503" i="1"/>
  <c r="BL503" i="1" s="1"/>
  <c r="BT123" i="1"/>
  <c r="BH408" i="1"/>
  <c r="BL408" i="1" s="1"/>
  <c r="BK454" i="1"/>
  <c r="CC454" i="1" s="1"/>
  <c r="BH381" i="1"/>
  <c r="BL381" i="1" s="1"/>
  <c r="BK397" i="1"/>
  <c r="CC397" i="1" s="1"/>
  <c r="BK453" i="1"/>
  <c r="CC453" i="1" s="1"/>
  <c r="BH425" i="1"/>
  <c r="BL425" i="1" s="1"/>
  <c r="CH453" i="1"/>
  <c r="BT81" i="1"/>
  <c r="CH442" i="1"/>
  <c r="BT22" i="1"/>
  <c r="BH492" i="1"/>
  <c r="BL492" i="1" s="1"/>
  <c r="BH334" i="1"/>
  <c r="BL334" i="1" s="1"/>
  <c r="BH416" i="1"/>
  <c r="BL416" i="1" s="1"/>
  <c r="BH357" i="1"/>
  <c r="BL357" i="1" s="1"/>
  <c r="BK418" i="1"/>
  <c r="CC418" i="1" s="1"/>
  <c r="BH438" i="1"/>
  <c r="BL438" i="1" s="1"/>
  <c r="BK462" i="1"/>
  <c r="CC462" i="1" s="1"/>
  <c r="BH439" i="1"/>
  <c r="BL439" i="1" s="1"/>
  <c r="CH456" i="1"/>
  <c r="CC289" i="1"/>
  <c r="BT289" i="1"/>
  <c r="BH468" i="1"/>
  <c r="BL468" i="1" s="1"/>
  <c r="CH343" i="1"/>
  <c r="CH387" i="1"/>
  <c r="BH423" i="1"/>
  <c r="BL423" i="1" s="1"/>
  <c r="BH378" i="1"/>
  <c r="BL378" i="1" s="1"/>
  <c r="BH415" i="1"/>
  <c r="BL415" i="1" s="1"/>
  <c r="CH373" i="1"/>
  <c r="CH371" i="1"/>
  <c r="BT155" i="1"/>
  <c r="BH434" i="1"/>
  <c r="BL434" i="1" s="1"/>
  <c r="CH484" i="1"/>
  <c r="BT125" i="1"/>
  <c r="BK340" i="1"/>
  <c r="CC340" i="1" s="1"/>
  <c r="BT218" i="1"/>
  <c r="BT257" i="1"/>
  <c r="BT248" i="1"/>
  <c r="BH429" i="1"/>
  <c r="BL429" i="1" s="1"/>
  <c r="BH500" i="1"/>
  <c r="BL500" i="1" s="1"/>
  <c r="BT78" i="1"/>
  <c r="BT48" i="1"/>
  <c r="BK344" i="1"/>
  <c r="CC344" i="1" s="1"/>
  <c r="BH406" i="1"/>
  <c r="BL406" i="1" s="1"/>
  <c r="CH431" i="1"/>
  <c r="CH344" i="1"/>
  <c r="BT240" i="1"/>
  <c r="BH327" i="1"/>
  <c r="BL327" i="1" s="1"/>
  <c r="BH310" i="1"/>
  <c r="BL310" i="1" s="1"/>
  <c r="BT76" i="1"/>
  <c r="BK440" i="1"/>
  <c r="CC440" i="1" s="1"/>
  <c r="BT159" i="1"/>
  <c r="BK343" i="1"/>
  <c r="CC343" i="1" s="1"/>
  <c r="CC288" i="1"/>
  <c r="BT288" i="1"/>
  <c r="BK484" i="1"/>
  <c r="CC484" i="1" s="1"/>
  <c r="BK332" i="1"/>
  <c r="CC332" i="1" s="1"/>
  <c r="BT84" i="1"/>
  <c r="CH394" i="1"/>
  <c r="BK305" i="1"/>
  <c r="CC305" i="1" s="1"/>
  <c r="BT161" i="1"/>
  <c r="BT36" i="1"/>
  <c r="BT294" i="1"/>
  <c r="BT297" i="1"/>
  <c r="BT74" i="1"/>
  <c r="BH341" i="1"/>
  <c r="BL341" i="1" s="1"/>
  <c r="CH341" i="1"/>
  <c r="BT177" i="1"/>
  <c r="BT13" i="1"/>
  <c r="BK307" i="1"/>
  <c r="CC307" i="1" s="1"/>
  <c r="BK488" i="1"/>
  <c r="CC488" i="1" s="1"/>
  <c r="BT256" i="1"/>
  <c r="CH498" i="1"/>
  <c r="BT205" i="1"/>
  <c r="BH426" i="1"/>
  <c r="BL426" i="1" s="1"/>
  <c r="BT40" i="1"/>
  <c r="BH471" i="1"/>
  <c r="BL471" i="1" s="1"/>
  <c r="BT11" i="1"/>
  <c r="BH386" i="1"/>
  <c r="BL386" i="1" s="1"/>
  <c r="BH407" i="1"/>
  <c r="BL407" i="1" s="1"/>
  <c r="BT232" i="1"/>
  <c r="BH315" i="1"/>
  <c r="BL315" i="1" s="1"/>
  <c r="BH318" i="1"/>
  <c r="BL318" i="1" s="1"/>
  <c r="BT298" i="1"/>
  <c r="BK387" i="1"/>
  <c r="CC387" i="1" s="1"/>
  <c r="BK469" i="1"/>
  <c r="CC469" i="1" s="1"/>
  <c r="CH459" i="1"/>
  <c r="BH459" i="1"/>
  <c r="BL459" i="1" s="1"/>
  <c r="BH352" i="1"/>
  <c r="BL352" i="1" s="1"/>
  <c r="CH352" i="1"/>
  <c r="BH428" i="1"/>
  <c r="BL428" i="1" s="1"/>
  <c r="CH469" i="1"/>
  <c r="BH370" i="1"/>
  <c r="BL370" i="1" s="1"/>
  <c r="BH421" i="1"/>
  <c r="BL421" i="1" s="1"/>
  <c r="BK452" i="1"/>
  <c r="CC452" i="1" s="1"/>
  <c r="BK394" i="1"/>
  <c r="CC394" i="1" s="1"/>
  <c r="BH444" i="1"/>
  <c r="BL444" i="1" s="1"/>
  <c r="BH465" i="1"/>
  <c r="BL465" i="1" s="1"/>
  <c r="BH495" i="1"/>
  <c r="BL495" i="1" s="1"/>
  <c r="CH495" i="1"/>
  <c r="BT44" i="1"/>
  <c r="BH479" i="1"/>
  <c r="BL479" i="1" s="1"/>
  <c r="BT162" i="1"/>
  <c r="BT51" i="1"/>
  <c r="CH450" i="1"/>
  <c r="BH450" i="1"/>
  <c r="BL450" i="1" s="1"/>
  <c r="CH333" i="1"/>
  <c r="BH333" i="1"/>
  <c r="BL333" i="1" s="1"/>
  <c r="BK498" i="1"/>
  <c r="CC498" i="1" s="1"/>
  <c r="BH473" i="1"/>
  <c r="BL473" i="1" s="1"/>
  <c r="CH473" i="1"/>
  <c r="BK303" i="1"/>
  <c r="CC303" i="1" s="1"/>
  <c r="BH489" i="1"/>
  <c r="BL489" i="1" s="1"/>
  <c r="BK448" i="1"/>
  <c r="CC448" i="1" s="1"/>
  <c r="CH384" i="1"/>
  <c r="CH455" i="1"/>
  <c r="CH483" i="1"/>
  <c r="BK347" i="1"/>
  <c r="CC347" i="1" s="1"/>
  <c r="BT134" i="1"/>
  <c r="BT156" i="1"/>
  <c r="CH317" i="1"/>
  <c r="BH317" i="1"/>
  <c r="BL317" i="1" s="1"/>
  <c r="BH369" i="1"/>
  <c r="BL369" i="1" s="1"/>
  <c r="CH369" i="1"/>
  <c r="CH354" i="1"/>
  <c r="BH354" i="1"/>
  <c r="BL354" i="1" s="1"/>
  <c r="CH481" i="1"/>
  <c r="BH481" i="1"/>
  <c r="BL481" i="1" s="1"/>
  <c r="BH424" i="1"/>
  <c r="BL424" i="1" s="1"/>
  <c r="CH424" i="1"/>
  <c r="CH405" i="1"/>
  <c r="BH405" i="1"/>
  <c r="BL405" i="1" s="1"/>
  <c r="CH446" i="1"/>
  <c r="BH446" i="1"/>
  <c r="BL446" i="1" s="1"/>
  <c r="CH497" i="1"/>
  <c r="BH497" i="1"/>
  <c r="BL497" i="1" s="1"/>
  <c r="CH461" i="1"/>
  <c r="BH461" i="1"/>
  <c r="BL461" i="1" s="1"/>
  <c r="CH401" i="1"/>
  <c r="BH401" i="1"/>
  <c r="BL401" i="1" s="1"/>
  <c r="BH499" i="1"/>
  <c r="BL499" i="1" s="1"/>
  <c r="CH499" i="1"/>
  <c r="BH346" i="1"/>
  <c r="BL346" i="1" s="1"/>
  <c r="CH346" i="1"/>
  <c r="CH383" i="1"/>
  <c r="BH383" i="1"/>
  <c r="BL383" i="1" s="1"/>
  <c r="CH422" i="1"/>
  <c r="BH422" i="1"/>
  <c r="BL422" i="1" s="1"/>
  <c r="CH385" i="1"/>
  <c r="BH385" i="1"/>
  <c r="BL385" i="1" s="1"/>
  <c r="BH467" i="1"/>
  <c r="BL467" i="1" s="1"/>
  <c r="CH467" i="1"/>
  <c r="BH505" i="1"/>
  <c r="BL505" i="1" s="1"/>
  <c r="CH505" i="1"/>
  <c r="BH301" i="1"/>
  <c r="BL301" i="1" s="1"/>
  <c r="CH301" i="1"/>
  <c r="BH360" i="1"/>
  <c r="BL360" i="1" s="1"/>
  <c r="CH360" i="1"/>
  <c r="CH364" i="1"/>
  <c r="BH364" i="1"/>
  <c r="BL364" i="1" s="1"/>
  <c r="BH436" i="1"/>
  <c r="BL436" i="1" s="1"/>
  <c r="CH436" i="1"/>
  <c r="CH391" i="1"/>
  <c r="BH391" i="1"/>
  <c r="BL391" i="1" s="1"/>
  <c r="BH463" i="1"/>
  <c r="BL463" i="1" s="1"/>
  <c r="CH463" i="1"/>
  <c r="CH399" i="1"/>
  <c r="BH399" i="1"/>
  <c r="BL399" i="1" s="1"/>
  <c r="CH501" i="1"/>
  <c r="BH501" i="1"/>
  <c r="BL501" i="1" s="1"/>
  <c r="CH420" i="1"/>
  <c r="BH491" i="1"/>
  <c r="BL491" i="1" s="1"/>
  <c r="BH447" i="1"/>
  <c r="BL447" i="1" s="1"/>
  <c r="CH447" i="1"/>
  <c r="BK496" i="1"/>
  <c r="CC496" i="1" s="1"/>
  <c r="CH400" i="1"/>
  <c r="BH353" i="1"/>
  <c r="BL353" i="1" s="1"/>
  <c r="CH430" i="1"/>
  <c r="BF403" i="1"/>
  <c r="CH403" i="1" s="1"/>
  <c r="BT216" i="1"/>
  <c r="CH433" i="1"/>
  <c r="BT274" i="1"/>
  <c r="BT140" i="1"/>
  <c r="BT166" i="1"/>
  <c r="BT249" i="1"/>
  <c r="BT73" i="1"/>
  <c r="BT179" i="1"/>
  <c r="BT299" i="1"/>
  <c r="BT265" i="1"/>
  <c r="BT12" i="1"/>
  <c r="BT238" i="1"/>
  <c r="BT163" i="1"/>
  <c r="BT150" i="1"/>
  <c r="BT124" i="1"/>
  <c r="BT154" i="1"/>
  <c r="BT77" i="1"/>
  <c r="BT280" i="1"/>
  <c r="BT14" i="1"/>
  <c r="BT174" i="1"/>
  <c r="BT233" i="1"/>
  <c r="BT254" i="1"/>
  <c r="BT47" i="1"/>
  <c r="BT285" i="1"/>
  <c r="BT277" i="1"/>
  <c r="BT71" i="1"/>
  <c r="BT49" i="1"/>
  <c r="BK321" i="1"/>
  <c r="CC321" i="1" s="1"/>
  <c r="BK366" i="1"/>
  <c r="CC366" i="1" s="1"/>
  <c r="BK329" i="1"/>
  <c r="CC329" i="1" s="1"/>
  <c r="BK483" i="1"/>
  <c r="CC483" i="1" s="1"/>
  <c r="BK412" i="1"/>
  <c r="CC412" i="1" s="1"/>
  <c r="CH249" i="1"/>
  <c r="BH367" i="1"/>
  <c r="BL367" i="1" s="1"/>
  <c r="CH367" i="1"/>
  <c r="CH204" i="1"/>
  <c r="CH254" i="1"/>
  <c r="CH458" i="1"/>
  <c r="BH458" i="1"/>
  <c r="BL458" i="1" s="1"/>
  <c r="CH233" i="1"/>
  <c r="CH445" i="1"/>
  <c r="BH445" i="1"/>
  <c r="BL445" i="1" s="1"/>
  <c r="CH175" i="1"/>
  <c r="BH392" i="1"/>
  <c r="BL392" i="1" s="1"/>
  <c r="CH392" i="1"/>
  <c r="BH376" i="1"/>
  <c r="BL376" i="1" s="1"/>
  <c r="CH376" i="1"/>
  <c r="CH356" i="1"/>
  <c r="BH356" i="1"/>
  <c r="BL356" i="1" s="1"/>
  <c r="BH361" i="1"/>
  <c r="BL361" i="1" s="1"/>
  <c r="CH361" i="1"/>
  <c r="CH411" i="1"/>
  <c r="BH411" i="1"/>
  <c r="BL411" i="1" s="1"/>
  <c r="CH377" i="1"/>
  <c r="BH377" i="1"/>
  <c r="BL377" i="1" s="1"/>
  <c r="CH325" i="1"/>
  <c r="BH325" i="1"/>
  <c r="BL325" i="1" s="1"/>
  <c r="CH395" i="1"/>
  <c r="BH395" i="1"/>
  <c r="BL395" i="1" s="1"/>
  <c r="BK362" i="1"/>
  <c r="CC362" i="1" s="1"/>
  <c r="CH202" i="1"/>
  <c r="BK379" i="1"/>
  <c r="CC379" i="1" s="1"/>
  <c r="CH323" i="1"/>
  <c r="BH323" i="1"/>
  <c r="BL323" i="1" s="1"/>
  <c r="CH319" i="1"/>
  <c r="CH242" i="1"/>
  <c r="CH30" i="1"/>
  <c r="BK409" i="1"/>
  <c r="CC409" i="1" s="1"/>
  <c r="CH223" i="1"/>
  <c r="CH145" i="1"/>
  <c r="CH144" i="1"/>
  <c r="CH143" i="1"/>
  <c r="CH139" i="1"/>
  <c r="CH137" i="1"/>
  <c r="CH136" i="1"/>
  <c r="CH131" i="1"/>
  <c r="BK437" i="1"/>
  <c r="CC437" i="1" s="1"/>
  <c r="CH295" i="1"/>
  <c r="CH482" i="1"/>
  <c r="CH135" i="1"/>
  <c r="BH476" i="1"/>
  <c r="BL476" i="1" s="1"/>
  <c r="BH478" i="1"/>
  <c r="BL478" i="1" s="1"/>
  <c r="BH330" i="1"/>
  <c r="BL330" i="1" s="1"/>
  <c r="CH29" i="1"/>
  <c r="CH119" i="1"/>
  <c r="CH116" i="1"/>
  <c r="CH104" i="1"/>
  <c r="CH91" i="1"/>
  <c r="CH84" i="1"/>
  <c r="CH83" i="1"/>
  <c r="CH82" i="1"/>
  <c r="CH78" i="1"/>
  <c r="CH67" i="1"/>
  <c r="CH66" i="1"/>
  <c r="CH62" i="1"/>
  <c r="CH51" i="1"/>
  <c r="CH47" i="1"/>
  <c r="CH43" i="1"/>
  <c r="CH39" i="1"/>
  <c r="CH33" i="1"/>
  <c r="CH466" i="1"/>
  <c r="CH68" i="1"/>
  <c r="CH121" i="1"/>
  <c r="BH490" i="1"/>
  <c r="BL490" i="1" s="1"/>
  <c r="CH129" i="1"/>
  <c r="CH153" i="1"/>
  <c r="CH37" i="1"/>
  <c r="BH441" i="1"/>
  <c r="BL441" i="1" s="1"/>
  <c r="CH111" i="1"/>
  <c r="BH475" i="1"/>
  <c r="BL475" i="1" s="1"/>
  <c r="CH123" i="1"/>
  <c r="CH314" i="1"/>
  <c r="BH314" i="1"/>
  <c r="BL314" i="1" s="1"/>
  <c r="CH396" i="1"/>
  <c r="BH396" i="1"/>
  <c r="BL396" i="1" s="1"/>
  <c r="BT474" i="1"/>
  <c r="CH115" i="1"/>
  <c r="BK384" i="1"/>
  <c r="CC384" i="1" s="1"/>
  <c r="BK482" i="1"/>
  <c r="CC482" i="1" s="1"/>
  <c r="BT374" i="1"/>
  <c r="CH159" i="1"/>
  <c r="CH342" i="1"/>
  <c r="BH342" i="1"/>
  <c r="BL342" i="1" s="1"/>
  <c r="CH388" i="1"/>
  <c r="BH388" i="1"/>
  <c r="BL388" i="1" s="1"/>
  <c r="CH338" i="1"/>
  <c r="BH338" i="1"/>
  <c r="BL338" i="1" s="1"/>
  <c r="BH304" i="1"/>
  <c r="BL304" i="1" s="1"/>
  <c r="CH304" i="1"/>
  <c r="BT480" i="1"/>
  <c r="BT337" i="1"/>
  <c r="BT339" i="1"/>
  <c r="CH32" i="1"/>
  <c r="CH74" i="1"/>
  <c r="BT449" i="1"/>
  <c r="CH75" i="1"/>
  <c r="BH375" i="1"/>
  <c r="BL375" i="1" s="1"/>
  <c r="CH375" i="1"/>
  <c r="BK326" i="1"/>
  <c r="CC326" i="1" s="1"/>
  <c r="BH419" i="1"/>
  <c r="BL419" i="1" s="1"/>
  <c r="CH419" i="1"/>
  <c r="BK320" i="1"/>
  <c r="CC320" i="1" s="1"/>
  <c r="BT506" i="1"/>
  <c r="BK455" i="1"/>
  <c r="CC455" i="1" s="1"/>
  <c r="BK430" i="1"/>
  <c r="CC430" i="1" s="1"/>
  <c r="BT313" i="1"/>
  <c r="CH261" i="1"/>
  <c r="CH368" i="1"/>
  <c r="BH368" i="1"/>
  <c r="BL368" i="1" s="1"/>
  <c r="CH414" i="1"/>
  <c r="BH414" i="1"/>
  <c r="BL414" i="1" s="1"/>
  <c r="BT402" i="1"/>
  <c r="BK319" i="1"/>
  <c r="CC319" i="1" s="1"/>
  <c r="CH217" i="1"/>
  <c r="CH372" i="1"/>
  <c r="BH372" i="1"/>
  <c r="BL372" i="1" s="1"/>
  <c r="BT365" i="1"/>
  <c r="CH38" i="1"/>
  <c r="BT349" i="1"/>
  <c r="CH322" i="1"/>
  <c r="BH322" i="1"/>
  <c r="BL322" i="1" s="1"/>
  <c r="CH99" i="1"/>
  <c r="BT493" i="1"/>
  <c r="CH50" i="1"/>
  <c r="CH58" i="1"/>
  <c r="BK470" i="1"/>
  <c r="CC470" i="1" s="1"/>
  <c r="CH92" i="1"/>
  <c r="BT336" i="1"/>
  <c r="BT324" i="1"/>
  <c r="BT331" i="1"/>
  <c r="BK420" i="1"/>
  <c r="CC420" i="1" s="1"/>
  <c r="BK433" i="1"/>
  <c r="CC433" i="1" s="1"/>
  <c r="CH292" i="1"/>
  <c r="CH380" i="1"/>
  <c r="BH380" i="1"/>
  <c r="BL380" i="1" s="1"/>
  <c r="BT311" i="1"/>
  <c r="BK400" i="1"/>
  <c r="CC400" i="1" s="1"/>
  <c r="CH98" i="1"/>
  <c r="CH60" i="1"/>
  <c r="BH359" i="1"/>
  <c r="BL359" i="1" s="1"/>
  <c r="CH359" i="1"/>
  <c r="CH280" i="1"/>
  <c r="CH120" i="1"/>
  <c r="BK451" i="1"/>
  <c r="CC451" i="1" s="1"/>
  <c r="BT504" i="1"/>
  <c r="BK404" i="1"/>
  <c r="CC404" i="1" s="1"/>
  <c r="BH351" i="1"/>
  <c r="BL351" i="1" s="1"/>
  <c r="CH351" i="1"/>
  <c r="BK302" i="1"/>
  <c r="CC302" i="1" s="1"/>
  <c r="CH103" i="1"/>
  <c r="BT443" i="1"/>
  <c r="BK393" i="1"/>
  <c r="CC393" i="1" s="1"/>
  <c r="BT328" i="1"/>
  <c r="CH172" i="1"/>
  <c r="BT355" i="1"/>
  <c r="BT432" i="1"/>
  <c r="BK410" i="1"/>
  <c r="CC410" i="1" s="1"/>
  <c r="BT350" i="1"/>
  <c r="BT335" i="1"/>
  <c r="BT316" i="1"/>
  <c r="BH309" i="1"/>
  <c r="BL309" i="1" s="1"/>
  <c r="CH309" i="1"/>
  <c r="BK466" i="1"/>
  <c r="CC466" i="1" s="1"/>
  <c r="BT382" i="1" l="1"/>
  <c r="BT472" i="1"/>
  <c r="BT398" i="1"/>
  <c r="BT345" i="1"/>
  <c r="BT312" i="1"/>
  <c r="BT306" i="1"/>
  <c r="BT373" i="1"/>
  <c r="BT464" i="1"/>
  <c r="BT300" i="1"/>
  <c r="BT427" i="1"/>
  <c r="BT502" i="1"/>
  <c r="BT494" i="1"/>
  <c r="BT456" i="1"/>
  <c r="BT389" i="1"/>
  <c r="BT363" i="1"/>
  <c r="BT431" i="1"/>
  <c r="BT390" i="1"/>
  <c r="BT457" i="1"/>
  <c r="BT485" i="1"/>
  <c r="BT460" i="1"/>
  <c r="BT442" i="1"/>
  <c r="BK411" i="1"/>
  <c r="CC411" i="1" s="1"/>
  <c r="BK341" i="1"/>
  <c r="CC341" i="1" s="1"/>
  <c r="BT477" i="1"/>
  <c r="BT413" i="1"/>
  <c r="BT371" i="1"/>
  <c r="BK386" i="1"/>
  <c r="CC386" i="1" s="1"/>
  <c r="BK423" i="1"/>
  <c r="CC423" i="1" s="1"/>
  <c r="BT358" i="1"/>
  <c r="BT435" i="1"/>
  <c r="BT486" i="1"/>
  <c r="BK330" i="1"/>
  <c r="CC330" i="1" s="1"/>
  <c r="BK385" i="1"/>
  <c r="CC385" i="1" s="1"/>
  <c r="BK446" i="1"/>
  <c r="CC446" i="1" s="1"/>
  <c r="BK473" i="1"/>
  <c r="CC473" i="1" s="1"/>
  <c r="BK327" i="1"/>
  <c r="CC327" i="1" s="1"/>
  <c r="BK500" i="1"/>
  <c r="CC500" i="1" s="1"/>
  <c r="BK434" i="1"/>
  <c r="CC434" i="1" s="1"/>
  <c r="BK478" i="1"/>
  <c r="CC478" i="1" s="1"/>
  <c r="BK360" i="1"/>
  <c r="CC360" i="1" s="1"/>
  <c r="BK499" i="1"/>
  <c r="CC499" i="1" s="1"/>
  <c r="BK429" i="1"/>
  <c r="CC429" i="1" s="1"/>
  <c r="BK503" i="1"/>
  <c r="CC503" i="1" s="1"/>
  <c r="BK476" i="1"/>
  <c r="CC476" i="1" s="1"/>
  <c r="BK356" i="1"/>
  <c r="CC356" i="1" s="1"/>
  <c r="BK391" i="1"/>
  <c r="CC391" i="1" s="1"/>
  <c r="BK422" i="1"/>
  <c r="CC422" i="1" s="1"/>
  <c r="BK401" i="1"/>
  <c r="CC401" i="1" s="1"/>
  <c r="BK405" i="1"/>
  <c r="CC405" i="1" s="1"/>
  <c r="BK333" i="1"/>
  <c r="CC333" i="1" s="1"/>
  <c r="BK468" i="1"/>
  <c r="CC468" i="1" s="1"/>
  <c r="BK301" i="1"/>
  <c r="CC301" i="1" s="1"/>
  <c r="BK369" i="1"/>
  <c r="CC369" i="1" s="1"/>
  <c r="BK377" i="1"/>
  <c r="CC377" i="1" s="1"/>
  <c r="BK450" i="1"/>
  <c r="CC450" i="1" s="1"/>
  <c r="BK465" i="1"/>
  <c r="CC465" i="1" s="1"/>
  <c r="BK406" i="1"/>
  <c r="CC406" i="1" s="1"/>
  <c r="BK353" i="1"/>
  <c r="CC353" i="1" s="1"/>
  <c r="BK352" i="1"/>
  <c r="CC352" i="1" s="1"/>
  <c r="BK415" i="1"/>
  <c r="CC415" i="1" s="1"/>
  <c r="BK492" i="1"/>
  <c r="CC492" i="1" s="1"/>
  <c r="BK376" i="1"/>
  <c r="CC376" i="1" s="1"/>
  <c r="BK436" i="1"/>
  <c r="CC436" i="1" s="1"/>
  <c r="BK364" i="1"/>
  <c r="CC364" i="1" s="1"/>
  <c r="BT19" i="1"/>
  <c r="BT308" i="1"/>
  <c r="BT487" i="1"/>
  <c r="BT417" i="1"/>
  <c r="BT305" i="1"/>
  <c r="BT453" i="1"/>
  <c r="BT348" i="1"/>
  <c r="BT462" i="1"/>
  <c r="BT454" i="1"/>
  <c r="BT397" i="1"/>
  <c r="BK408" i="1"/>
  <c r="CC408" i="1" s="1"/>
  <c r="BK425" i="1"/>
  <c r="CC425" i="1" s="1"/>
  <c r="BK381" i="1"/>
  <c r="CC381" i="1" s="1"/>
  <c r="BK334" i="1"/>
  <c r="CC334" i="1" s="1"/>
  <c r="BT340" i="1"/>
  <c r="BK416" i="1"/>
  <c r="CC416" i="1" s="1"/>
  <c r="BT344" i="1"/>
  <c r="BT418" i="1"/>
  <c r="BK438" i="1"/>
  <c r="CC438" i="1" s="1"/>
  <c r="BT488" i="1"/>
  <c r="BK444" i="1"/>
  <c r="CC444" i="1" s="1"/>
  <c r="BK407" i="1"/>
  <c r="CC407" i="1" s="1"/>
  <c r="BK318" i="1"/>
  <c r="CC318" i="1" s="1"/>
  <c r="BT440" i="1"/>
  <c r="BK357" i="1"/>
  <c r="BK383" i="1"/>
  <c r="CC383" i="1" s="1"/>
  <c r="BT469" i="1"/>
  <c r="BK439" i="1"/>
  <c r="BK421" i="1"/>
  <c r="CC421" i="1" s="1"/>
  <c r="BK467" i="1"/>
  <c r="CC467" i="1" s="1"/>
  <c r="BK378" i="1"/>
  <c r="CC378" i="1" s="1"/>
  <c r="BK325" i="1"/>
  <c r="CC325" i="1" s="1"/>
  <c r="BK354" i="1"/>
  <c r="CC354" i="1" s="1"/>
  <c r="BK428" i="1"/>
  <c r="CC428" i="1" s="1"/>
  <c r="BT437" i="1"/>
  <c r="BT484" i="1"/>
  <c r="BK497" i="1"/>
  <c r="CC497" i="1" s="1"/>
  <c r="BK459" i="1"/>
  <c r="CC459" i="1" s="1"/>
  <c r="BT448" i="1"/>
  <c r="BT483" i="1"/>
  <c r="BT332" i="1"/>
  <c r="BK445" i="1"/>
  <c r="CC445" i="1" s="1"/>
  <c r="BK310" i="1"/>
  <c r="BT343" i="1"/>
  <c r="BT379" i="1"/>
  <c r="BT307" i="1"/>
  <c r="BH403" i="1"/>
  <c r="BL403" i="1" s="1"/>
  <c r="BK426" i="1"/>
  <c r="CC426" i="1" s="1"/>
  <c r="BK458" i="1"/>
  <c r="CC458" i="1" s="1"/>
  <c r="BT329" i="1"/>
  <c r="BK367" i="1"/>
  <c r="CC367" i="1" s="1"/>
  <c r="BK471" i="1"/>
  <c r="BT387" i="1"/>
  <c r="BK424" i="1"/>
  <c r="CC424" i="1" s="1"/>
  <c r="BT498" i="1"/>
  <c r="BK463" i="1"/>
  <c r="CC463" i="1" s="1"/>
  <c r="BK315" i="1"/>
  <c r="BK495" i="1"/>
  <c r="CC495" i="1" s="1"/>
  <c r="BK370" i="1"/>
  <c r="CC370" i="1" s="1"/>
  <c r="BT321" i="1"/>
  <c r="BK505" i="1"/>
  <c r="CC505" i="1" s="1"/>
  <c r="BK475" i="1"/>
  <c r="CC475" i="1" s="1"/>
  <c r="BK489" i="1"/>
  <c r="CC489" i="1" s="1"/>
  <c r="BK479" i="1"/>
  <c r="CC479" i="1" s="1"/>
  <c r="BT366" i="1"/>
  <c r="BT394" i="1"/>
  <c r="BT452" i="1"/>
  <c r="BK399" i="1"/>
  <c r="CC399" i="1" s="1"/>
  <c r="BT347" i="1"/>
  <c r="BK317" i="1"/>
  <c r="CC317" i="1" s="1"/>
  <c r="BK441" i="1"/>
  <c r="CC441" i="1" s="1"/>
  <c r="BT496" i="1"/>
  <c r="BK481" i="1"/>
  <c r="CC481" i="1" s="1"/>
  <c r="BT303" i="1"/>
  <c r="BK461" i="1"/>
  <c r="CC461" i="1" s="1"/>
  <c r="BK491" i="1"/>
  <c r="CC491" i="1" s="1"/>
  <c r="BK346" i="1"/>
  <c r="CC346" i="1" s="1"/>
  <c r="BK447" i="1"/>
  <c r="CC447" i="1" s="1"/>
  <c r="BK501" i="1"/>
  <c r="CC501" i="1" s="1"/>
  <c r="BT412" i="1"/>
  <c r="BK361" i="1"/>
  <c r="CC361" i="1" s="1"/>
  <c r="BK392" i="1"/>
  <c r="CC392" i="1" s="1"/>
  <c r="BT362" i="1"/>
  <c r="BT409" i="1"/>
  <c r="BK323" i="1"/>
  <c r="CC323" i="1" s="1"/>
  <c r="BK395" i="1"/>
  <c r="CC395" i="1" s="1"/>
  <c r="BK490" i="1"/>
  <c r="CC490" i="1" s="1"/>
  <c r="BT401" i="1"/>
  <c r="BK372" i="1"/>
  <c r="CC372" i="1" s="1"/>
  <c r="BK388" i="1"/>
  <c r="CC388" i="1" s="1"/>
  <c r="BT482" i="1"/>
  <c r="BK314" i="1"/>
  <c r="CC314" i="1" s="1"/>
  <c r="BK309" i="1"/>
  <c r="CC309" i="1" s="1"/>
  <c r="BK419" i="1"/>
  <c r="CC419" i="1" s="1"/>
  <c r="BK304" i="1"/>
  <c r="CC304" i="1" s="1"/>
  <c r="BT466" i="1"/>
  <c r="BT451" i="1"/>
  <c r="BT470" i="1"/>
  <c r="BK322" i="1"/>
  <c r="CC322" i="1" s="1"/>
  <c r="BK368" i="1"/>
  <c r="CC368" i="1" s="1"/>
  <c r="BK359" i="1"/>
  <c r="CC359" i="1" s="1"/>
  <c r="BT404" i="1"/>
  <c r="BK380" i="1"/>
  <c r="CC380" i="1" s="1"/>
  <c r="BT319" i="1"/>
  <c r="BT430" i="1"/>
  <c r="BT326" i="1"/>
  <c r="BK342" i="1"/>
  <c r="CC342" i="1" s="1"/>
  <c r="BT384" i="1"/>
  <c r="BK351" i="1"/>
  <c r="CC351" i="1" s="1"/>
  <c r="BT420" i="1"/>
  <c r="BT410" i="1"/>
  <c r="BT393" i="1"/>
  <c r="BT302" i="1"/>
  <c r="BT400" i="1"/>
  <c r="BT433" i="1"/>
  <c r="BK414" i="1"/>
  <c r="CC414" i="1" s="1"/>
  <c r="BT455" i="1"/>
  <c r="BT320" i="1"/>
  <c r="BK338" i="1"/>
  <c r="CC338" i="1" s="1"/>
  <c r="BK396" i="1"/>
  <c r="CC396" i="1" s="1"/>
  <c r="BK375" i="1"/>
  <c r="CC375" i="1" s="1"/>
  <c r="BT333" i="1" l="1"/>
  <c r="BT386" i="1"/>
  <c r="BT369" i="1"/>
  <c r="BT411" i="1"/>
  <c r="BT341" i="1"/>
  <c r="BT353" i="1"/>
  <c r="BT327" i="1"/>
  <c r="BT405" i="1"/>
  <c r="BT415" i="1"/>
  <c r="BT446" i="1"/>
  <c r="BT429" i="1"/>
  <c r="BT360" i="1"/>
  <c r="BT476" i="1"/>
  <c r="BT391" i="1"/>
  <c r="BT434" i="1"/>
  <c r="BT499" i="1"/>
  <c r="BT376" i="1"/>
  <c r="BT406" i="1"/>
  <c r="BT473" i="1"/>
  <c r="BT500" i="1"/>
  <c r="BT422" i="1"/>
  <c r="BT385" i="1"/>
  <c r="BT492" i="1"/>
  <c r="BT478" i="1"/>
  <c r="BT364" i="1"/>
  <c r="BT352" i="1"/>
  <c r="BT330" i="1"/>
  <c r="BT377" i="1"/>
  <c r="BT503" i="1"/>
  <c r="BT450" i="1"/>
  <c r="BT436" i="1"/>
  <c r="BT301" i="1"/>
  <c r="BT356" i="1"/>
  <c r="BT465" i="1"/>
  <c r="BT423" i="1"/>
  <c r="BT468" i="1"/>
  <c r="BT425" i="1"/>
  <c r="BT408" i="1"/>
  <c r="BT381" i="1"/>
  <c r="BT407" i="1"/>
  <c r="BT334" i="1"/>
  <c r="BT416" i="1"/>
  <c r="BT421" i="1"/>
  <c r="BT438" i="1"/>
  <c r="BT318" i="1"/>
  <c r="BT444" i="1"/>
  <c r="BT383" i="1"/>
  <c r="BT378" i="1"/>
  <c r="CC357" i="1"/>
  <c r="BT357" i="1"/>
  <c r="BT459" i="1"/>
  <c r="BT354" i="1"/>
  <c r="BT428" i="1"/>
  <c r="CC439" i="1"/>
  <c r="BT439" i="1"/>
  <c r="BT467" i="1"/>
  <c r="BT399" i="1"/>
  <c r="BT445" i="1"/>
  <c r="BT325" i="1"/>
  <c r="BK403" i="1"/>
  <c r="CC403" i="1" s="1"/>
  <c r="BT505" i="1"/>
  <c r="BT497" i="1"/>
  <c r="CC310" i="1"/>
  <c r="BT310" i="1"/>
  <c r="BT367" i="1"/>
  <c r="BT441" i="1"/>
  <c r="BT479" i="1"/>
  <c r="BT463" i="1"/>
  <c r="BT426" i="1"/>
  <c r="BT458" i="1"/>
  <c r="BT475" i="1"/>
  <c r="BT317" i="1"/>
  <c r="CC471" i="1"/>
  <c r="BT471" i="1"/>
  <c r="CC315" i="1"/>
  <c r="BT315" i="1"/>
  <c r="BT489" i="1"/>
  <c r="BT424" i="1"/>
  <c r="BT495" i="1"/>
  <c r="BT370" i="1"/>
  <c r="BT392" i="1"/>
  <c r="BT490" i="1"/>
  <c r="BT481" i="1"/>
  <c r="BT346" i="1"/>
  <c r="BT361" i="1"/>
  <c r="BT461" i="1"/>
  <c r="BT491" i="1"/>
  <c r="BT501" i="1"/>
  <c r="BT447" i="1"/>
  <c r="BT395" i="1"/>
  <c r="BT323" i="1"/>
  <c r="BT351" i="1"/>
  <c r="BT368" i="1"/>
  <c r="BT388" i="1"/>
  <c r="BT304" i="1"/>
  <c r="BT338" i="1"/>
  <c r="BT414" i="1"/>
  <c r="BT342" i="1"/>
  <c r="BT380" i="1"/>
  <c r="BT322" i="1"/>
  <c r="BT309" i="1"/>
  <c r="BT396" i="1"/>
  <c r="BT314" i="1"/>
  <c r="BT372" i="1"/>
  <c r="BT359" i="1"/>
  <c r="BT419" i="1"/>
  <c r="BT375" i="1"/>
  <c r="BT403" i="1" l="1"/>
  <c r="CF2" i="1"/>
  <c r="AR1480" i="1"/>
  <c r="U1480" i="1"/>
  <c r="AR1479" i="1"/>
  <c r="U1479" i="1"/>
  <c r="AR1478" i="1"/>
  <c r="U1478" i="1"/>
  <c r="AR1477" i="1"/>
  <c r="U1477" i="1"/>
  <c r="AR1476" i="1"/>
  <c r="U1476" i="1"/>
  <c r="AR1475" i="1"/>
  <c r="U1475" i="1"/>
  <c r="AR1474" i="1"/>
  <c r="U1474" i="1"/>
  <c r="AR1473" i="1"/>
  <c r="U1473" i="1"/>
  <c r="AR1472" i="1"/>
  <c r="U1472" i="1"/>
  <c r="AR1471" i="1"/>
  <c r="U1471" i="1"/>
  <c r="AR1470" i="1"/>
  <c r="U1470" i="1"/>
  <c r="AR1469" i="1"/>
  <c r="U1469" i="1"/>
  <c r="AR1468" i="1"/>
  <c r="U1468" i="1"/>
  <c r="AR1467" i="1"/>
  <c r="U1467" i="1"/>
  <c r="AR1466" i="1"/>
  <c r="U1466" i="1"/>
  <c r="AR1465" i="1"/>
  <c r="U1465" i="1"/>
  <c r="AR1464" i="1"/>
  <c r="U1464" i="1"/>
  <c r="AR1463" i="1"/>
  <c r="U1463" i="1"/>
  <c r="AR1462" i="1"/>
  <c r="U1462" i="1"/>
  <c r="AR1461" i="1"/>
  <c r="U1461" i="1"/>
  <c r="AR1460" i="1"/>
  <c r="U1460" i="1"/>
  <c r="AR1459" i="1"/>
  <c r="U1459" i="1"/>
  <c r="AR1458" i="1"/>
  <c r="U1458" i="1"/>
  <c r="AR1457" i="1"/>
  <c r="U1457" i="1"/>
  <c r="AR1456" i="1"/>
  <c r="U1456" i="1"/>
  <c r="AR1455" i="1"/>
  <c r="U1455" i="1"/>
  <c r="AR1454" i="1"/>
  <c r="U1454" i="1"/>
  <c r="AR1453" i="1"/>
  <c r="U1453" i="1"/>
  <c r="AR1452" i="1"/>
  <c r="U1452" i="1"/>
  <c r="AR1451" i="1"/>
  <c r="U1451" i="1"/>
  <c r="AR1450" i="1"/>
  <c r="U1450" i="1"/>
  <c r="AR1449" i="1"/>
  <c r="U1449" i="1"/>
  <c r="AR1448" i="1"/>
  <c r="U1448" i="1"/>
  <c r="AR1447" i="1"/>
  <c r="U1447" i="1"/>
  <c r="AR1446" i="1"/>
  <c r="U1446" i="1"/>
  <c r="AR1445" i="1"/>
  <c r="U1445" i="1"/>
  <c r="AR1444" i="1"/>
  <c r="U1444" i="1"/>
  <c r="AR1443" i="1"/>
  <c r="U1443" i="1"/>
  <c r="AR1442" i="1"/>
  <c r="U1442" i="1"/>
  <c r="AR1441" i="1"/>
  <c r="U1441" i="1"/>
  <c r="AR1440" i="1"/>
  <c r="U1440" i="1"/>
  <c r="AR1439" i="1"/>
  <c r="U1439" i="1"/>
  <c r="AR1438" i="1"/>
  <c r="U1438" i="1"/>
  <c r="AR1437" i="1"/>
  <c r="U1437" i="1"/>
  <c r="AR1436" i="1"/>
  <c r="U1436" i="1"/>
  <c r="AR1435" i="1"/>
  <c r="U1435" i="1"/>
  <c r="AR1434" i="1"/>
  <c r="U1434" i="1"/>
  <c r="AR1433" i="1"/>
  <c r="U1433" i="1"/>
  <c r="AR1432" i="1"/>
  <c r="U1432" i="1"/>
  <c r="AR1431" i="1"/>
  <c r="U1431" i="1"/>
  <c r="AR1430" i="1"/>
  <c r="U1430" i="1"/>
  <c r="AR1429" i="1"/>
  <c r="U1429" i="1"/>
  <c r="AR1428" i="1"/>
  <c r="U1428" i="1"/>
  <c r="AR1427" i="1"/>
  <c r="U1427" i="1"/>
  <c r="AR1426" i="1"/>
  <c r="U1426" i="1"/>
  <c r="AR1425" i="1"/>
  <c r="U1425" i="1"/>
  <c r="AR1424" i="1"/>
  <c r="U1424" i="1"/>
  <c r="AR1423" i="1"/>
  <c r="U1423" i="1"/>
  <c r="AR1422" i="1"/>
  <c r="U1422" i="1"/>
  <c r="AR1421" i="1"/>
  <c r="U1421" i="1"/>
  <c r="AR1420" i="1"/>
  <c r="U1420" i="1"/>
  <c r="AR1419" i="1"/>
  <c r="U1419" i="1"/>
  <c r="AR1418" i="1"/>
  <c r="U1418" i="1"/>
  <c r="AR1417" i="1"/>
  <c r="U1417" i="1"/>
  <c r="AR1416" i="1"/>
  <c r="U1416" i="1"/>
  <c r="AR1415" i="1"/>
  <c r="U1415" i="1"/>
  <c r="AR1414" i="1"/>
  <c r="U1414" i="1"/>
  <c r="AR1413" i="1"/>
  <c r="U1413" i="1"/>
  <c r="AR1412" i="1"/>
  <c r="U1412" i="1"/>
  <c r="AR1411" i="1"/>
  <c r="U1411" i="1"/>
  <c r="AR1410" i="1"/>
  <c r="U1410" i="1"/>
  <c r="AR1409" i="1"/>
  <c r="U1409" i="1"/>
  <c r="AR1408" i="1"/>
  <c r="U1408" i="1"/>
  <c r="AR1407" i="1"/>
  <c r="U1407" i="1"/>
  <c r="AR1406" i="1"/>
  <c r="U1406" i="1"/>
  <c r="AR1405" i="1"/>
  <c r="U1405" i="1"/>
  <c r="AR1404" i="1"/>
  <c r="U1404" i="1"/>
  <c r="AR1403" i="1"/>
  <c r="U1403" i="1"/>
  <c r="AR1402" i="1"/>
  <c r="U1402" i="1"/>
  <c r="AR1401" i="1"/>
  <c r="U1401" i="1"/>
  <c r="AR1400" i="1"/>
  <c r="U1400" i="1"/>
  <c r="AR1399" i="1"/>
  <c r="U1399" i="1"/>
  <c r="AR1398" i="1"/>
  <c r="U1398" i="1"/>
  <c r="AR1397" i="1"/>
  <c r="U1397" i="1"/>
  <c r="AR1396" i="1"/>
  <c r="U1396" i="1"/>
  <c r="AR1395" i="1"/>
  <c r="U1395" i="1"/>
  <c r="AR1394" i="1"/>
  <c r="U1394" i="1"/>
  <c r="AR1393" i="1"/>
  <c r="U1393" i="1"/>
  <c r="AR1392" i="1"/>
  <c r="U1392" i="1"/>
  <c r="AR1391" i="1"/>
  <c r="U1391" i="1"/>
  <c r="AR1390" i="1"/>
  <c r="U1390" i="1"/>
  <c r="AR1389" i="1"/>
  <c r="U1389" i="1"/>
  <c r="AR1388" i="1"/>
  <c r="U1388" i="1"/>
  <c r="AR1387" i="1"/>
  <c r="U1387" i="1"/>
  <c r="AR1386" i="1"/>
  <c r="U1386" i="1"/>
  <c r="AR1385" i="1"/>
  <c r="U1385" i="1"/>
  <c r="AR1384" i="1"/>
  <c r="U1384" i="1"/>
  <c r="AR1383" i="1"/>
  <c r="U1383" i="1"/>
  <c r="AR1382" i="1"/>
  <c r="U1382" i="1"/>
  <c r="AR1381" i="1"/>
  <c r="U1381" i="1"/>
  <c r="AR1380" i="1"/>
  <c r="U1380" i="1"/>
  <c r="AR1379" i="1"/>
  <c r="U1379" i="1"/>
  <c r="AR1378" i="1"/>
  <c r="U1378" i="1"/>
  <c r="AR1377" i="1"/>
  <c r="U1377" i="1"/>
  <c r="AR1376" i="1"/>
  <c r="U1376" i="1"/>
  <c r="AR1375" i="1"/>
  <c r="U1375" i="1"/>
  <c r="AR1374" i="1"/>
  <c r="U1374" i="1"/>
  <c r="AR1373" i="1"/>
  <c r="U1373" i="1"/>
  <c r="AR1372" i="1"/>
  <c r="U1372" i="1"/>
  <c r="AR1371" i="1"/>
  <c r="U1371" i="1"/>
  <c r="AR1370" i="1"/>
  <c r="U1370" i="1"/>
  <c r="AR1369" i="1"/>
  <c r="U1369" i="1"/>
  <c r="AR1368" i="1"/>
  <c r="U1368" i="1"/>
  <c r="AR1367" i="1"/>
  <c r="U1367" i="1"/>
  <c r="AR1366" i="1"/>
  <c r="U1366" i="1"/>
  <c r="AR1365" i="1"/>
  <c r="U1365" i="1"/>
  <c r="AR1364" i="1"/>
  <c r="U1364" i="1"/>
  <c r="AR1363" i="1"/>
  <c r="U1363" i="1"/>
  <c r="AR1362" i="1"/>
  <c r="U1362" i="1"/>
  <c r="AR1361" i="1"/>
  <c r="U1361" i="1"/>
  <c r="AR1360" i="1"/>
  <c r="U1360" i="1"/>
  <c r="AR1359" i="1"/>
  <c r="U1359" i="1"/>
  <c r="AR1358" i="1"/>
  <c r="U1358" i="1"/>
  <c r="AR1357" i="1"/>
  <c r="U1357" i="1"/>
  <c r="AR1356" i="1"/>
  <c r="U1356" i="1"/>
  <c r="AR1355" i="1"/>
  <c r="U1355" i="1"/>
  <c r="AR1354" i="1"/>
  <c r="U1354" i="1"/>
  <c r="AR1353" i="1"/>
  <c r="U1353" i="1"/>
  <c r="AR1352" i="1"/>
  <c r="U1352" i="1"/>
  <c r="AR1351" i="1"/>
  <c r="U1351" i="1"/>
  <c r="AR1350" i="1"/>
  <c r="U1350" i="1"/>
  <c r="AR1349" i="1"/>
  <c r="U1349" i="1"/>
  <c r="AR1348" i="1"/>
  <c r="U1348" i="1"/>
  <c r="AR1347" i="1"/>
  <c r="U1347" i="1"/>
  <c r="AR1346" i="1"/>
  <c r="U1346" i="1"/>
  <c r="AR1345" i="1"/>
  <c r="U1345" i="1"/>
  <c r="AR1344" i="1"/>
  <c r="U1344" i="1"/>
  <c r="AR1343" i="1"/>
  <c r="U1343" i="1"/>
  <c r="AR1342" i="1"/>
  <c r="U1342" i="1"/>
  <c r="AR1341" i="1"/>
  <c r="U1341" i="1"/>
  <c r="AR1340" i="1"/>
  <c r="U1340" i="1"/>
  <c r="AR1339" i="1"/>
  <c r="U1339" i="1"/>
  <c r="AR1338" i="1"/>
  <c r="U1338" i="1"/>
  <c r="AR1337" i="1"/>
  <c r="U1337" i="1"/>
  <c r="AR1336" i="1"/>
  <c r="U1336" i="1"/>
  <c r="AR1335" i="1"/>
  <c r="U1335" i="1"/>
  <c r="AR1334" i="1"/>
  <c r="U1334" i="1"/>
  <c r="AR1333" i="1"/>
  <c r="U1333" i="1"/>
  <c r="AR1332" i="1"/>
  <c r="U1332" i="1"/>
  <c r="AR1331" i="1"/>
  <c r="U1331" i="1"/>
  <c r="AR1330" i="1"/>
  <c r="U1330" i="1"/>
  <c r="AR1329" i="1"/>
  <c r="U1329" i="1"/>
  <c r="AR1328" i="1"/>
  <c r="U1328" i="1"/>
  <c r="AR1327" i="1"/>
  <c r="U1327" i="1"/>
  <c r="AR1326" i="1"/>
  <c r="U1326" i="1"/>
  <c r="AR1325" i="1"/>
  <c r="U1325" i="1"/>
  <c r="AR1324" i="1"/>
  <c r="U1324" i="1"/>
  <c r="AR1323" i="1"/>
  <c r="U1323" i="1"/>
  <c r="AR1322" i="1"/>
  <c r="U1322" i="1"/>
  <c r="AR1321" i="1"/>
  <c r="U1321" i="1"/>
  <c r="AR1320" i="1"/>
  <c r="U1320" i="1"/>
  <c r="AR1319" i="1"/>
  <c r="U1319" i="1"/>
  <c r="AR1318" i="1"/>
  <c r="U1318" i="1"/>
  <c r="AR1317" i="1"/>
  <c r="U1317" i="1"/>
  <c r="AR1316" i="1"/>
  <c r="U1316" i="1"/>
  <c r="AR1315" i="1"/>
  <c r="U1315" i="1"/>
  <c r="AR1314" i="1"/>
  <c r="U1314" i="1"/>
  <c r="AR1313" i="1"/>
  <c r="U1313" i="1"/>
  <c r="AR1312" i="1"/>
  <c r="U1312" i="1"/>
  <c r="AR1311" i="1"/>
  <c r="U1311" i="1"/>
  <c r="AR1310" i="1"/>
  <c r="U1310" i="1"/>
  <c r="AR1309" i="1"/>
  <c r="U1309" i="1"/>
  <c r="AR1308" i="1"/>
  <c r="U1308" i="1"/>
  <c r="AR1307" i="1"/>
  <c r="U1307" i="1"/>
  <c r="AR1306" i="1"/>
  <c r="U1306" i="1"/>
  <c r="AR1305" i="1"/>
  <c r="U1305" i="1"/>
  <c r="AR1304" i="1"/>
  <c r="U1304" i="1"/>
  <c r="AR1303" i="1"/>
  <c r="U1303" i="1"/>
  <c r="AR1302" i="1"/>
  <c r="U1302" i="1"/>
  <c r="AR1301" i="1"/>
  <c r="U1301" i="1"/>
  <c r="AR1300" i="1"/>
  <c r="U1300" i="1"/>
  <c r="AR1299" i="1"/>
  <c r="U1299" i="1"/>
  <c r="AR1298" i="1"/>
  <c r="U1298" i="1"/>
  <c r="AR1297" i="1"/>
  <c r="U1297" i="1"/>
  <c r="AR1296" i="1"/>
  <c r="U1296" i="1"/>
  <c r="AR1295" i="1"/>
  <c r="U1295" i="1"/>
  <c r="AR1294" i="1"/>
  <c r="U1294" i="1"/>
  <c r="AR1293" i="1"/>
  <c r="U1293" i="1"/>
  <c r="AR1292" i="1"/>
  <c r="U1292" i="1"/>
  <c r="AR1291" i="1"/>
  <c r="U1291" i="1"/>
  <c r="AR1290" i="1"/>
  <c r="U1290" i="1"/>
  <c r="AR1289" i="1"/>
  <c r="U1289" i="1"/>
  <c r="AR1288" i="1"/>
  <c r="U1288" i="1"/>
  <c r="AR1287" i="1"/>
  <c r="U1287" i="1"/>
  <c r="AR1286" i="1"/>
  <c r="U1286" i="1"/>
  <c r="AR1285" i="1"/>
  <c r="U1285" i="1"/>
  <c r="AR1284" i="1"/>
  <c r="U1284" i="1"/>
  <c r="AR1283" i="1"/>
  <c r="U1283" i="1"/>
  <c r="AR1282" i="1"/>
  <c r="U1282" i="1"/>
  <c r="AR1281" i="1"/>
  <c r="U1281" i="1"/>
  <c r="AR1280" i="1"/>
  <c r="U1280" i="1"/>
  <c r="AR1279" i="1"/>
  <c r="U1279" i="1"/>
  <c r="AR1278" i="1"/>
  <c r="U1278" i="1"/>
  <c r="AR1277" i="1"/>
  <c r="U1277" i="1"/>
  <c r="AR1276" i="1"/>
  <c r="U1276" i="1"/>
  <c r="AR1275" i="1"/>
  <c r="U1275" i="1"/>
  <c r="AR1274" i="1"/>
  <c r="U1274" i="1"/>
  <c r="AR1273" i="1"/>
  <c r="U1273" i="1"/>
  <c r="AR1272" i="1"/>
  <c r="U1272" i="1"/>
  <c r="AR1271" i="1"/>
  <c r="U1271" i="1"/>
  <c r="AR1270" i="1"/>
  <c r="U1270" i="1"/>
  <c r="AR1269" i="1"/>
  <c r="U1269" i="1"/>
  <c r="AR1268" i="1"/>
  <c r="U1268" i="1"/>
  <c r="AR1267" i="1"/>
  <c r="U1267" i="1"/>
  <c r="AR1266" i="1"/>
  <c r="U1266" i="1"/>
  <c r="AR1265" i="1"/>
  <c r="U1265" i="1"/>
  <c r="AR1264" i="1"/>
  <c r="U1264" i="1"/>
  <c r="AR1263" i="1"/>
  <c r="U1263" i="1"/>
  <c r="AR1262" i="1"/>
  <c r="U1262" i="1"/>
  <c r="AR1261" i="1"/>
  <c r="U1261" i="1"/>
  <c r="AR1260" i="1"/>
  <c r="U1260" i="1"/>
  <c r="AR1259" i="1"/>
  <c r="U1259" i="1"/>
  <c r="AR1258" i="1"/>
  <c r="U1258" i="1"/>
  <c r="AR1257" i="1"/>
  <c r="U1257" i="1"/>
  <c r="AR1256" i="1"/>
  <c r="U1256" i="1"/>
  <c r="AR1255" i="1"/>
  <c r="U1255" i="1"/>
  <c r="AR1254" i="1"/>
  <c r="U1254" i="1"/>
  <c r="AR1253" i="1"/>
  <c r="U1253" i="1"/>
  <c r="AR1252" i="1"/>
  <c r="U1252" i="1"/>
  <c r="AR1251" i="1"/>
  <c r="U1251" i="1"/>
  <c r="AR1250" i="1"/>
  <c r="U1250" i="1"/>
  <c r="AR1249" i="1"/>
  <c r="U1249" i="1"/>
  <c r="AR1248" i="1"/>
  <c r="U1248" i="1"/>
  <c r="AR1247" i="1"/>
  <c r="U1247" i="1"/>
  <c r="AR1246" i="1"/>
  <c r="U1246" i="1"/>
  <c r="AR1245" i="1"/>
  <c r="U1245" i="1"/>
  <c r="AR1244" i="1"/>
  <c r="U1244" i="1"/>
  <c r="AR1243" i="1"/>
  <c r="U1243" i="1"/>
  <c r="AR1242" i="1"/>
  <c r="U1242" i="1"/>
  <c r="AR1241" i="1"/>
  <c r="U1241" i="1"/>
  <c r="AR1240" i="1"/>
  <c r="U1240" i="1"/>
  <c r="AR1239" i="1"/>
  <c r="U1239" i="1"/>
  <c r="AR1238" i="1"/>
  <c r="U1238" i="1"/>
  <c r="AR1237" i="1"/>
  <c r="U1237" i="1"/>
  <c r="AR1236" i="1"/>
  <c r="U1236" i="1"/>
  <c r="AR1235" i="1"/>
  <c r="U1235" i="1"/>
  <c r="AR1234" i="1"/>
  <c r="U1234" i="1"/>
  <c r="AR1233" i="1"/>
  <c r="U1233" i="1"/>
  <c r="AR1232" i="1"/>
  <c r="U1232" i="1"/>
  <c r="AR1231" i="1"/>
  <c r="U1231" i="1"/>
  <c r="AR1230" i="1"/>
  <c r="U1230" i="1"/>
  <c r="AR1229" i="1"/>
  <c r="U1229" i="1"/>
  <c r="AR1228" i="1"/>
  <c r="U1228" i="1"/>
  <c r="AR1227" i="1"/>
  <c r="U1227" i="1"/>
  <c r="AR1226" i="1"/>
  <c r="U1226" i="1"/>
  <c r="AR1225" i="1"/>
  <c r="U1225" i="1"/>
  <c r="AR1224" i="1"/>
  <c r="U1224" i="1"/>
  <c r="AR1223" i="1"/>
  <c r="U1223" i="1"/>
  <c r="AR1222" i="1"/>
  <c r="U1222" i="1"/>
  <c r="AR1221" i="1"/>
  <c r="U1221" i="1"/>
  <c r="AR1220" i="1"/>
  <c r="U1220" i="1"/>
  <c r="AR1219" i="1"/>
  <c r="U1219" i="1"/>
  <c r="AR1218" i="1"/>
  <c r="U1218" i="1"/>
  <c r="AR1217" i="1"/>
  <c r="U1217" i="1"/>
  <c r="AR1216" i="1"/>
  <c r="U1216" i="1"/>
  <c r="AR1215" i="1"/>
  <c r="U1215" i="1"/>
  <c r="AR1214" i="1"/>
  <c r="U1214" i="1"/>
  <c r="AR1213" i="1"/>
  <c r="U1213" i="1"/>
  <c r="AR1212" i="1"/>
  <c r="U1212" i="1"/>
  <c r="AR1211" i="1"/>
  <c r="U1211" i="1"/>
  <c r="AR1210" i="1"/>
  <c r="U1210" i="1"/>
  <c r="AR1209" i="1"/>
  <c r="U1209" i="1"/>
  <c r="AR1208" i="1"/>
  <c r="U1208" i="1"/>
  <c r="AR1207" i="1"/>
  <c r="U1207" i="1"/>
  <c r="AR1206" i="1"/>
  <c r="U1206" i="1"/>
  <c r="AR1205" i="1"/>
  <c r="U1205" i="1"/>
  <c r="AR1204" i="1"/>
  <c r="U1204" i="1"/>
  <c r="AR1203" i="1"/>
  <c r="U1203" i="1"/>
  <c r="AR1202" i="1"/>
  <c r="U1202" i="1"/>
  <c r="AR1201" i="1"/>
  <c r="U1201" i="1"/>
  <c r="AR1200" i="1"/>
  <c r="U1200" i="1"/>
  <c r="AR1199" i="1"/>
  <c r="U1199" i="1"/>
  <c r="AR1198" i="1"/>
  <c r="U1198" i="1"/>
  <c r="AR1197" i="1"/>
  <c r="U1197" i="1"/>
  <c r="AR1196" i="1"/>
  <c r="U1196" i="1"/>
  <c r="AR1195" i="1"/>
  <c r="U1195" i="1"/>
  <c r="AR1194" i="1"/>
  <c r="U1194" i="1"/>
  <c r="AR1193" i="1"/>
  <c r="U1193" i="1"/>
  <c r="AR1192" i="1"/>
  <c r="U1192" i="1"/>
  <c r="AR1191" i="1"/>
  <c r="U1191" i="1"/>
  <c r="AR1190" i="1"/>
  <c r="U1190" i="1"/>
  <c r="AR1189" i="1"/>
  <c r="U1189" i="1"/>
  <c r="AR1188" i="1"/>
  <c r="U1188" i="1"/>
  <c r="AR1187" i="1"/>
  <c r="U1187" i="1"/>
  <c r="AR1186" i="1"/>
  <c r="U1186" i="1"/>
  <c r="AR1185" i="1"/>
  <c r="U1185" i="1"/>
  <c r="AR1184" i="1"/>
  <c r="U1184" i="1"/>
  <c r="AR1183" i="1"/>
  <c r="U1183" i="1"/>
  <c r="AR1182" i="1"/>
  <c r="U1182" i="1"/>
  <c r="AR1181" i="1"/>
  <c r="U1181" i="1"/>
  <c r="AR1180" i="1"/>
  <c r="U1180" i="1"/>
  <c r="AR1179" i="1"/>
  <c r="U1179" i="1"/>
  <c r="AR1178" i="1"/>
  <c r="U1178" i="1"/>
  <c r="AR1177" i="1"/>
  <c r="U1177" i="1"/>
  <c r="AR1176" i="1"/>
  <c r="U1176" i="1"/>
  <c r="AR1175" i="1"/>
  <c r="U1175" i="1"/>
  <c r="AR1174" i="1"/>
  <c r="U1174" i="1"/>
  <c r="AR1173" i="1"/>
  <c r="U1173" i="1"/>
  <c r="AR1172" i="1"/>
  <c r="U1172" i="1"/>
  <c r="AR1171" i="1"/>
  <c r="U1171" i="1"/>
  <c r="AR1170" i="1"/>
  <c r="U1170" i="1"/>
  <c r="AR1169" i="1"/>
  <c r="U1169" i="1"/>
  <c r="AR1168" i="1"/>
  <c r="U1168" i="1"/>
  <c r="AR1167" i="1"/>
  <c r="U1167" i="1"/>
  <c r="AR1166" i="1"/>
  <c r="U1166" i="1"/>
  <c r="AR1165" i="1"/>
  <c r="U1165" i="1"/>
  <c r="AR1164" i="1"/>
  <c r="U1164" i="1"/>
  <c r="AR1163" i="1"/>
  <c r="U1163" i="1"/>
  <c r="AR1162" i="1"/>
  <c r="U1162" i="1"/>
  <c r="AR1161" i="1"/>
  <c r="U1161" i="1"/>
  <c r="AR1160" i="1"/>
  <c r="U1160" i="1"/>
  <c r="AR1159" i="1"/>
  <c r="U1159" i="1"/>
  <c r="AR1158" i="1"/>
  <c r="U1158" i="1"/>
  <c r="AR1157" i="1"/>
  <c r="U1157" i="1"/>
  <c r="AR1156" i="1"/>
  <c r="U1156" i="1"/>
  <c r="AR1155" i="1"/>
  <c r="U1155" i="1"/>
  <c r="AR1154" i="1"/>
  <c r="U1154" i="1"/>
  <c r="AR1153" i="1"/>
  <c r="U1153" i="1"/>
  <c r="AR1152" i="1"/>
  <c r="U1152" i="1"/>
  <c r="AR1151" i="1"/>
  <c r="U1151" i="1"/>
  <c r="AR1150" i="1"/>
  <c r="U1150" i="1"/>
  <c r="AR1149" i="1"/>
  <c r="U1149" i="1"/>
  <c r="AR1148" i="1"/>
  <c r="U1148" i="1"/>
  <c r="AR1147" i="1"/>
  <c r="U1147" i="1"/>
  <c r="AR1146" i="1"/>
  <c r="U1146" i="1"/>
  <c r="AR1145" i="1"/>
  <c r="U1145" i="1"/>
  <c r="AR1144" i="1"/>
  <c r="U1144" i="1"/>
  <c r="AR1143" i="1"/>
  <c r="U1143" i="1"/>
  <c r="AR1142" i="1"/>
  <c r="U1142" i="1"/>
  <c r="AR1141" i="1"/>
  <c r="U1141" i="1"/>
  <c r="AR1140" i="1"/>
  <c r="U1140" i="1"/>
  <c r="AR1139" i="1"/>
  <c r="U1139" i="1"/>
  <c r="AR1138" i="1"/>
  <c r="U1138" i="1"/>
  <c r="AR1137" i="1"/>
  <c r="U1137" i="1"/>
  <c r="AR1136" i="1"/>
  <c r="U1136" i="1"/>
  <c r="AR1135" i="1"/>
  <c r="U1135" i="1"/>
  <c r="AR1134" i="1"/>
  <c r="U1134" i="1"/>
  <c r="AR1133" i="1"/>
  <c r="U1133" i="1"/>
  <c r="AR1132" i="1"/>
  <c r="U1132" i="1"/>
  <c r="AR1131" i="1"/>
  <c r="U1131" i="1"/>
  <c r="AR1130" i="1"/>
  <c r="U1130" i="1"/>
  <c r="AR1129" i="1"/>
  <c r="U1129" i="1"/>
  <c r="AR1128" i="1"/>
  <c r="U1128" i="1"/>
  <c r="AR1127" i="1"/>
  <c r="U1127" i="1"/>
  <c r="AR1126" i="1"/>
  <c r="U1126" i="1"/>
  <c r="AR1125" i="1"/>
  <c r="U1125" i="1"/>
  <c r="AR1124" i="1"/>
  <c r="U1124" i="1"/>
  <c r="AR1123" i="1"/>
  <c r="U1123" i="1"/>
  <c r="AR1122" i="1"/>
  <c r="U1122" i="1"/>
  <c r="AR1121" i="1"/>
  <c r="U1121" i="1"/>
  <c r="AR1120" i="1"/>
  <c r="U1120" i="1"/>
  <c r="AR1119" i="1"/>
  <c r="U1119" i="1"/>
  <c r="AR1118" i="1"/>
  <c r="U1118" i="1"/>
  <c r="AR1117" i="1"/>
  <c r="U1117" i="1"/>
  <c r="AR1116" i="1"/>
  <c r="U1116" i="1"/>
  <c r="AR1115" i="1"/>
  <c r="U1115" i="1"/>
  <c r="AR1114" i="1"/>
  <c r="U1114" i="1"/>
  <c r="AR1113" i="1"/>
  <c r="U1113" i="1"/>
  <c r="AR1112" i="1"/>
  <c r="U1112" i="1"/>
  <c r="AR1111" i="1"/>
  <c r="U1111" i="1"/>
  <c r="AR1110" i="1"/>
  <c r="U1110" i="1"/>
  <c r="AR1109" i="1"/>
  <c r="U1109" i="1"/>
  <c r="AR1108" i="1"/>
  <c r="U1108" i="1"/>
  <c r="AR1107" i="1"/>
  <c r="U1107" i="1"/>
  <c r="AR1106" i="1"/>
  <c r="U1106" i="1"/>
  <c r="AR1105" i="1"/>
  <c r="U1105" i="1"/>
  <c r="AR1104" i="1"/>
  <c r="U1104" i="1"/>
  <c r="AR1103" i="1"/>
  <c r="U1103" i="1"/>
  <c r="AR1102" i="1"/>
  <c r="U1102" i="1"/>
  <c r="AR1101" i="1"/>
  <c r="U1101" i="1"/>
  <c r="AR1100" i="1"/>
  <c r="U1100" i="1"/>
  <c r="AR1099" i="1"/>
  <c r="U1099" i="1"/>
  <c r="AR1098" i="1"/>
  <c r="U1098" i="1"/>
  <c r="AR1097" i="1"/>
  <c r="U1097" i="1"/>
  <c r="AR1096" i="1"/>
  <c r="U1096" i="1"/>
  <c r="AR1095" i="1"/>
  <c r="U1095" i="1"/>
  <c r="AR1094" i="1"/>
  <c r="U1094" i="1"/>
  <c r="AR1093" i="1"/>
  <c r="U1093" i="1"/>
  <c r="AR1092" i="1"/>
  <c r="U1092" i="1"/>
  <c r="AR1091" i="1"/>
  <c r="U1091" i="1"/>
  <c r="AR1090" i="1"/>
  <c r="U1090" i="1"/>
  <c r="AR1089" i="1"/>
  <c r="U1089" i="1"/>
  <c r="AR1088" i="1"/>
  <c r="U1088" i="1"/>
  <c r="AR1087" i="1"/>
  <c r="U1087" i="1"/>
  <c r="AR1086" i="1"/>
  <c r="U1086" i="1"/>
  <c r="AR1085" i="1"/>
  <c r="U1085" i="1"/>
  <c r="AR1084" i="1"/>
  <c r="U1084" i="1"/>
  <c r="AR1083" i="1"/>
  <c r="U1083" i="1"/>
  <c r="AR1082" i="1"/>
  <c r="U1082" i="1"/>
  <c r="AR1081" i="1"/>
  <c r="U1081" i="1"/>
  <c r="AR1080" i="1"/>
  <c r="U1080" i="1"/>
  <c r="AR1079" i="1"/>
  <c r="U1079" i="1"/>
  <c r="AR1078" i="1"/>
  <c r="U1078" i="1"/>
  <c r="AR1077" i="1"/>
  <c r="U1077" i="1"/>
  <c r="AR1076" i="1"/>
  <c r="U1076" i="1"/>
  <c r="AR1075" i="1"/>
  <c r="U1075" i="1"/>
  <c r="AR1074" i="1"/>
  <c r="U1074" i="1"/>
  <c r="AR1073" i="1"/>
  <c r="U1073" i="1"/>
  <c r="AR1072" i="1"/>
  <c r="U1072" i="1"/>
  <c r="AR1071" i="1"/>
  <c r="U1071" i="1"/>
  <c r="AR1070" i="1"/>
  <c r="U1070" i="1"/>
  <c r="AR1069" i="1"/>
  <c r="U1069" i="1"/>
  <c r="AR1068" i="1"/>
  <c r="U1068" i="1"/>
  <c r="AR1067" i="1"/>
  <c r="U1067" i="1"/>
  <c r="AR1066" i="1"/>
  <c r="U1066" i="1"/>
  <c r="AR1065" i="1"/>
  <c r="U1065" i="1"/>
  <c r="AR1064" i="1"/>
  <c r="U1064" i="1"/>
  <c r="AR1063" i="1"/>
  <c r="U1063" i="1"/>
  <c r="AR1062" i="1"/>
  <c r="U1062" i="1"/>
  <c r="AR1061" i="1"/>
  <c r="U1061" i="1"/>
  <c r="AR1060" i="1"/>
  <c r="U1060" i="1"/>
  <c r="AR1059" i="1"/>
  <c r="U1059" i="1"/>
  <c r="AR1058" i="1"/>
  <c r="U1058" i="1"/>
  <c r="AR1057" i="1"/>
  <c r="U1057" i="1"/>
  <c r="AR1056" i="1"/>
  <c r="U1056" i="1"/>
  <c r="AR1055" i="1"/>
  <c r="U1055" i="1"/>
  <c r="AR1054" i="1"/>
  <c r="U1054" i="1"/>
  <c r="AR1053" i="1"/>
  <c r="U1053" i="1"/>
  <c r="AR1052" i="1"/>
  <c r="U1052" i="1"/>
  <c r="AR1051" i="1"/>
  <c r="U1051" i="1"/>
  <c r="AR1050" i="1"/>
  <c r="U1050" i="1"/>
  <c r="AR1049" i="1"/>
  <c r="U1049" i="1"/>
  <c r="AR1048" i="1"/>
  <c r="U1048" i="1"/>
  <c r="AR1047" i="1"/>
  <c r="U1047" i="1"/>
  <c r="AR1046" i="1"/>
  <c r="U1046" i="1"/>
  <c r="AR1045" i="1"/>
  <c r="U1045" i="1"/>
  <c r="AR1044" i="1"/>
  <c r="U1044" i="1"/>
  <c r="AR1043" i="1"/>
  <c r="U1043" i="1"/>
  <c r="AR1042" i="1"/>
  <c r="U1042" i="1"/>
  <c r="AR1041" i="1"/>
  <c r="U1041" i="1"/>
  <c r="AR1040" i="1"/>
  <c r="U1040" i="1"/>
  <c r="AR1039" i="1"/>
  <c r="U1039" i="1"/>
  <c r="AR1038" i="1"/>
  <c r="U1038" i="1"/>
  <c r="AR1037" i="1"/>
  <c r="U1037" i="1"/>
  <c r="AR1036" i="1"/>
  <c r="U1036" i="1"/>
  <c r="AR1035" i="1"/>
  <c r="U1035" i="1"/>
  <c r="AR1034" i="1"/>
  <c r="U1034" i="1"/>
  <c r="AR1033" i="1"/>
  <c r="U1033" i="1"/>
  <c r="AR1032" i="1"/>
  <c r="U1032" i="1"/>
  <c r="AR1031" i="1"/>
  <c r="U1031" i="1"/>
  <c r="AR1030" i="1"/>
  <c r="U1030" i="1"/>
  <c r="AR1029" i="1"/>
  <c r="U1029" i="1"/>
  <c r="AR1028" i="1"/>
  <c r="U1028" i="1"/>
  <c r="AR1027" i="1"/>
  <c r="U1027" i="1"/>
  <c r="AR1026" i="1"/>
  <c r="U1026" i="1"/>
  <c r="AR1025" i="1"/>
  <c r="U1025" i="1"/>
  <c r="AR1024" i="1"/>
  <c r="U1024" i="1"/>
  <c r="AR1023" i="1"/>
  <c r="U1023" i="1"/>
  <c r="AR1022" i="1"/>
  <c r="U1022" i="1"/>
  <c r="AR1021" i="1"/>
  <c r="U1021" i="1"/>
  <c r="AR1020" i="1"/>
  <c r="U1020" i="1"/>
  <c r="AR1019" i="1"/>
  <c r="U1019" i="1"/>
  <c r="AR1018" i="1"/>
  <c r="U1018" i="1"/>
  <c r="AR1017" i="1"/>
  <c r="U1017" i="1"/>
  <c r="AR1016" i="1"/>
  <c r="U1016" i="1"/>
  <c r="AR1015" i="1"/>
  <c r="U1015" i="1"/>
  <c r="AR1014" i="1"/>
  <c r="U1014" i="1"/>
  <c r="AR1013" i="1"/>
  <c r="U1013" i="1"/>
  <c r="AR1012" i="1"/>
  <c r="U1012" i="1"/>
  <c r="AR1011" i="1"/>
  <c r="U1011" i="1"/>
  <c r="AR1010" i="1"/>
  <c r="U1010" i="1"/>
  <c r="AR1009" i="1"/>
  <c r="U1009" i="1"/>
  <c r="AR1008" i="1"/>
  <c r="U1008" i="1"/>
  <c r="AR1007" i="1"/>
  <c r="U1007" i="1"/>
  <c r="AR1006" i="1"/>
  <c r="U1006" i="1"/>
  <c r="AR1005" i="1"/>
  <c r="U1005" i="1"/>
  <c r="AR1004" i="1"/>
  <c r="U1004" i="1"/>
  <c r="AR1003" i="1"/>
  <c r="U1003" i="1"/>
  <c r="AR1002" i="1"/>
  <c r="U1002" i="1"/>
  <c r="AR1001" i="1"/>
  <c r="U1001" i="1"/>
  <c r="AR1000" i="1"/>
  <c r="U1000" i="1"/>
  <c r="AR999" i="1"/>
  <c r="U999" i="1"/>
  <c r="AR998" i="1"/>
  <c r="U998" i="1"/>
  <c r="AR997" i="1"/>
  <c r="U997" i="1"/>
  <c r="AR996" i="1"/>
  <c r="U996" i="1"/>
  <c r="AR995" i="1"/>
  <c r="U995" i="1"/>
  <c r="AR994" i="1"/>
  <c r="U994" i="1"/>
  <c r="AR993" i="1"/>
  <c r="U993" i="1"/>
  <c r="AR992" i="1"/>
  <c r="U992" i="1"/>
  <c r="AR991" i="1"/>
  <c r="U991" i="1"/>
  <c r="AR990" i="1"/>
  <c r="U990" i="1"/>
  <c r="AR989" i="1"/>
  <c r="U989" i="1"/>
  <c r="AR988" i="1"/>
  <c r="U988" i="1"/>
  <c r="AR987" i="1"/>
  <c r="U987" i="1"/>
  <c r="AR986" i="1"/>
  <c r="U986" i="1"/>
  <c r="AR985" i="1"/>
  <c r="U985" i="1"/>
  <c r="AR984" i="1"/>
  <c r="U984" i="1"/>
  <c r="AR983" i="1"/>
  <c r="U983" i="1"/>
  <c r="AR982" i="1"/>
  <c r="U982" i="1"/>
  <c r="AR981" i="1"/>
  <c r="U981" i="1"/>
  <c r="AR980" i="1"/>
  <c r="U980" i="1"/>
  <c r="AR979" i="1"/>
  <c r="U979" i="1"/>
  <c r="AR978" i="1"/>
  <c r="U978" i="1"/>
  <c r="AR977" i="1"/>
  <c r="U977" i="1"/>
  <c r="AR976" i="1"/>
  <c r="U976" i="1"/>
  <c r="AR975" i="1"/>
  <c r="U975" i="1"/>
  <c r="AR974" i="1"/>
  <c r="U974" i="1"/>
  <c r="AR973" i="1"/>
  <c r="U973" i="1"/>
  <c r="AR972" i="1"/>
  <c r="U972" i="1"/>
  <c r="AR971" i="1"/>
  <c r="U971" i="1"/>
  <c r="AR970" i="1"/>
  <c r="U970" i="1"/>
  <c r="AR969" i="1"/>
  <c r="U969" i="1"/>
  <c r="AR968" i="1"/>
  <c r="U968" i="1"/>
  <c r="AR967" i="1"/>
  <c r="U967" i="1"/>
  <c r="AR966" i="1"/>
  <c r="U966" i="1"/>
  <c r="AR965" i="1"/>
  <c r="U965" i="1"/>
  <c r="AR964" i="1"/>
  <c r="U964" i="1"/>
  <c r="AR963" i="1"/>
  <c r="U963" i="1"/>
  <c r="AR962" i="1"/>
  <c r="U962" i="1"/>
  <c r="AR961" i="1"/>
  <c r="U961" i="1"/>
  <c r="AR960" i="1"/>
  <c r="U960" i="1"/>
  <c r="AR959" i="1"/>
  <c r="U959" i="1"/>
  <c r="AR958" i="1"/>
  <c r="U958" i="1"/>
  <c r="AR957" i="1"/>
  <c r="U957" i="1"/>
  <c r="AR956" i="1"/>
  <c r="U956" i="1"/>
  <c r="AR955" i="1"/>
  <c r="U955" i="1"/>
  <c r="AR954" i="1"/>
  <c r="U954" i="1"/>
  <c r="AR953" i="1"/>
  <c r="U953" i="1"/>
  <c r="AR952" i="1"/>
  <c r="U952" i="1"/>
  <c r="AR951" i="1"/>
  <c r="U951" i="1"/>
  <c r="AR950" i="1"/>
  <c r="U950" i="1"/>
  <c r="AR949" i="1"/>
  <c r="U949" i="1"/>
  <c r="AR948" i="1"/>
  <c r="U948" i="1"/>
  <c r="AR947" i="1"/>
  <c r="U947" i="1"/>
  <c r="AR946" i="1"/>
  <c r="U946" i="1"/>
  <c r="AR945" i="1"/>
  <c r="U945" i="1"/>
  <c r="AR944" i="1"/>
  <c r="U944" i="1"/>
  <c r="AR943" i="1"/>
  <c r="U943" i="1"/>
  <c r="AR942" i="1"/>
  <c r="U942" i="1"/>
  <c r="AR941" i="1"/>
  <c r="U941" i="1"/>
  <c r="AR940" i="1"/>
  <c r="U940" i="1"/>
  <c r="AR939" i="1"/>
  <c r="U939" i="1"/>
  <c r="AR938" i="1"/>
  <c r="U938" i="1"/>
  <c r="AR937" i="1"/>
  <c r="U937" i="1"/>
  <c r="AR936" i="1"/>
  <c r="U936" i="1"/>
  <c r="AR935" i="1"/>
  <c r="U935" i="1"/>
  <c r="AR934" i="1"/>
  <c r="U934" i="1"/>
  <c r="AR933" i="1"/>
  <c r="U933" i="1"/>
  <c r="AR932" i="1"/>
  <c r="U932" i="1"/>
  <c r="AR931" i="1"/>
  <c r="U931" i="1"/>
  <c r="AR930" i="1"/>
  <c r="U930" i="1"/>
  <c r="AR929" i="1"/>
  <c r="U929" i="1"/>
  <c r="AR928" i="1"/>
  <c r="U928" i="1"/>
  <c r="AR927" i="1"/>
  <c r="U927" i="1"/>
  <c r="AR926" i="1"/>
  <c r="U926" i="1"/>
  <c r="AR925" i="1"/>
  <c r="U925" i="1"/>
  <c r="AR924" i="1"/>
  <c r="U924" i="1"/>
  <c r="AR923" i="1"/>
  <c r="U923" i="1"/>
  <c r="AR922" i="1"/>
  <c r="U922" i="1"/>
  <c r="AR921" i="1"/>
  <c r="U921" i="1"/>
  <c r="AR920" i="1"/>
  <c r="U920" i="1"/>
  <c r="AR919" i="1"/>
  <c r="U919" i="1"/>
  <c r="AR918" i="1"/>
  <c r="U918" i="1"/>
  <c r="AR917" i="1"/>
  <c r="U917" i="1"/>
  <c r="AR916" i="1"/>
  <c r="U916" i="1"/>
  <c r="AR915" i="1"/>
  <c r="U915" i="1"/>
  <c r="AR914" i="1"/>
  <c r="U914" i="1"/>
  <c r="AR913" i="1"/>
  <c r="U913" i="1"/>
  <c r="AR912" i="1"/>
  <c r="U912" i="1"/>
  <c r="AR911" i="1"/>
  <c r="U911" i="1"/>
  <c r="AR910" i="1"/>
  <c r="U910" i="1"/>
  <c r="AR909" i="1"/>
  <c r="U909" i="1"/>
  <c r="AR908" i="1"/>
  <c r="U908" i="1"/>
  <c r="AR907" i="1"/>
  <c r="U907" i="1"/>
  <c r="AR906" i="1"/>
  <c r="U906" i="1"/>
  <c r="AR905" i="1"/>
  <c r="U905" i="1"/>
  <c r="AR904" i="1"/>
  <c r="U904" i="1"/>
  <c r="AR903" i="1"/>
  <c r="U903" i="1"/>
  <c r="AR902" i="1"/>
  <c r="U902" i="1"/>
  <c r="AR901" i="1"/>
  <c r="U901" i="1"/>
  <c r="AR900" i="1"/>
  <c r="U900" i="1"/>
  <c r="AR899" i="1"/>
  <c r="U899" i="1"/>
  <c r="AR898" i="1"/>
  <c r="U898" i="1"/>
  <c r="AR897" i="1"/>
  <c r="U897" i="1"/>
  <c r="AR896" i="1"/>
  <c r="U896" i="1"/>
  <c r="AR895" i="1"/>
  <c r="U895" i="1"/>
  <c r="AR894" i="1"/>
  <c r="U894" i="1"/>
  <c r="AR893" i="1"/>
  <c r="U893" i="1"/>
  <c r="AR892" i="1"/>
  <c r="U892" i="1"/>
  <c r="AR891" i="1"/>
  <c r="U891" i="1"/>
  <c r="AR890" i="1"/>
  <c r="U890" i="1"/>
  <c r="AR889" i="1"/>
  <c r="U889" i="1"/>
  <c r="AR888" i="1"/>
  <c r="U888" i="1"/>
  <c r="AR887" i="1"/>
  <c r="U887" i="1"/>
  <c r="AR886" i="1"/>
  <c r="U886" i="1"/>
  <c r="AR885" i="1"/>
  <c r="U885" i="1"/>
  <c r="AR884" i="1"/>
  <c r="U884" i="1"/>
  <c r="AR883" i="1"/>
  <c r="U883" i="1"/>
  <c r="AR882" i="1"/>
  <c r="U882" i="1"/>
  <c r="AR881" i="1"/>
  <c r="U881" i="1"/>
  <c r="AR880" i="1"/>
  <c r="U880" i="1"/>
  <c r="AR879" i="1"/>
  <c r="U879" i="1"/>
  <c r="AR878" i="1"/>
  <c r="U878" i="1"/>
  <c r="AR877" i="1"/>
  <c r="U877" i="1"/>
  <c r="AR876" i="1"/>
  <c r="U876" i="1"/>
  <c r="AR875" i="1"/>
  <c r="U875" i="1"/>
  <c r="AR874" i="1"/>
  <c r="U874" i="1"/>
  <c r="AR873" i="1"/>
  <c r="U873" i="1"/>
  <c r="AR872" i="1"/>
  <c r="U872" i="1"/>
  <c r="AR871" i="1"/>
  <c r="U871" i="1"/>
  <c r="AR870" i="1"/>
  <c r="U870" i="1"/>
  <c r="AR869" i="1"/>
  <c r="U869" i="1"/>
  <c r="AR868" i="1"/>
  <c r="U868" i="1"/>
  <c r="AR867" i="1"/>
  <c r="U867" i="1"/>
  <c r="AR866" i="1"/>
  <c r="U866" i="1"/>
  <c r="AR865" i="1"/>
  <c r="U865" i="1"/>
  <c r="AR864" i="1"/>
  <c r="U864" i="1"/>
  <c r="AR863" i="1"/>
  <c r="U863" i="1"/>
  <c r="AR862" i="1"/>
  <c r="U862" i="1"/>
  <c r="AR861" i="1"/>
  <c r="U861" i="1"/>
  <c r="AR860" i="1"/>
  <c r="U860" i="1"/>
  <c r="AR859" i="1"/>
  <c r="U859" i="1"/>
  <c r="AR858" i="1"/>
  <c r="U858" i="1"/>
  <c r="AR857" i="1"/>
  <c r="U857" i="1"/>
  <c r="AR856" i="1"/>
  <c r="U856" i="1"/>
  <c r="AR855" i="1"/>
  <c r="U855" i="1"/>
  <c r="AR854" i="1"/>
  <c r="U854" i="1"/>
  <c r="AR853" i="1"/>
  <c r="U853" i="1"/>
  <c r="AR852" i="1"/>
  <c r="U852" i="1"/>
  <c r="AR851" i="1"/>
  <c r="U851" i="1"/>
  <c r="AR850" i="1"/>
  <c r="U850" i="1"/>
  <c r="AR849" i="1"/>
  <c r="U849" i="1"/>
  <c r="AR848" i="1"/>
  <c r="U848" i="1"/>
  <c r="AR847" i="1"/>
  <c r="U847" i="1"/>
  <c r="AR846" i="1"/>
  <c r="U846" i="1"/>
  <c r="AR845" i="1"/>
  <c r="U845" i="1"/>
  <c r="AR844" i="1"/>
  <c r="U844" i="1"/>
  <c r="AR843" i="1"/>
  <c r="U843" i="1"/>
  <c r="AR842" i="1"/>
  <c r="U842" i="1"/>
  <c r="AR841" i="1"/>
  <c r="U841" i="1"/>
  <c r="AR840" i="1"/>
  <c r="U840" i="1"/>
  <c r="AR839" i="1"/>
  <c r="U839" i="1"/>
  <c r="AR838" i="1"/>
  <c r="U838" i="1"/>
  <c r="AR837" i="1"/>
  <c r="U837" i="1"/>
  <c r="AR836" i="1"/>
  <c r="U836" i="1"/>
  <c r="AR835" i="1"/>
  <c r="U835" i="1"/>
  <c r="AR834" i="1"/>
  <c r="U834" i="1"/>
  <c r="AR833" i="1"/>
  <c r="U833" i="1"/>
  <c r="AR832" i="1"/>
  <c r="U832" i="1"/>
  <c r="AR831" i="1"/>
  <c r="U831" i="1"/>
  <c r="AR830" i="1"/>
  <c r="U830" i="1"/>
  <c r="AR829" i="1"/>
  <c r="U829" i="1"/>
  <c r="AR828" i="1"/>
  <c r="U828" i="1"/>
  <c r="AR827" i="1"/>
  <c r="U827" i="1"/>
  <c r="AR826" i="1"/>
  <c r="U826" i="1"/>
  <c r="AR825" i="1"/>
  <c r="U825" i="1"/>
  <c r="AR824" i="1"/>
  <c r="U824" i="1"/>
  <c r="AR823" i="1"/>
  <c r="U823" i="1"/>
  <c r="AR822" i="1"/>
  <c r="U822" i="1"/>
  <c r="AR821" i="1"/>
  <c r="U821" i="1"/>
  <c r="AR820" i="1"/>
  <c r="U820" i="1"/>
  <c r="AR819" i="1"/>
  <c r="U819" i="1"/>
  <c r="AR818" i="1"/>
  <c r="U818" i="1"/>
  <c r="AR817" i="1"/>
  <c r="U817" i="1"/>
  <c r="AR816" i="1"/>
  <c r="U816" i="1"/>
  <c r="AR815" i="1"/>
  <c r="U815" i="1"/>
  <c r="AR814" i="1"/>
  <c r="U814" i="1"/>
  <c r="AR813" i="1"/>
  <c r="U813" i="1"/>
  <c r="AR812" i="1"/>
  <c r="U812" i="1"/>
  <c r="AR811" i="1"/>
  <c r="U811" i="1"/>
  <c r="AR810" i="1"/>
  <c r="U810" i="1"/>
  <c r="AR809" i="1"/>
  <c r="U809" i="1"/>
  <c r="AR808" i="1"/>
  <c r="U808" i="1"/>
  <c r="AR807" i="1"/>
  <c r="U807" i="1"/>
  <c r="AR806" i="1"/>
  <c r="U806" i="1"/>
  <c r="AR805" i="1"/>
  <c r="U805" i="1"/>
  <c r="AR804" i="1"/>
  <c r="U804" i="1"/>
  <c r="AR803" i="1"/>
  <c r="U803" i="1"/>
  <c r="AR802" i="1"/>
  <c r="U802" i="1"/>
  <c r="AR801" i="1"/>
  <c r="U801" i="1"/>
  <c r="AR800" i="1"/>
  <c r="U800" i="1"/>
  <c r="AR799" i="1"/>
  <c r="U799" i="1"/>
  <c r="AR798" i="1"/>
  <c r="U798" i="1"/>
  <c r="AR797" i="1"/>
  <c r="U797" i="1"/>
  <c r="AR796" i="1"/>
  <c r="U796" i="1"/>
  <c r="AR795" i="1"/>
  <c r="U795" i="1"/>
  <c r="AR794" i="1"/>
  <c r="U794" i="1"/>
  <c r="AR793" i="1"/>
  <c r="U793" i="1"/>
  <c r="AR792" i="1"/>
  <c r="U792" i="1"/>
  <c r="AR791" i="1"/>
  <c r="U791" i="1"/>
  <c r="AR790" i="1"/>
  <c r="U790" i="1"/>
  <c r="AR789" i="1"/>
  <c r="U789" i="1"/>
  <c r="AR788" i="1"/>
  <c r="U788" i="1"/>
  <c r="AR787" i="1"/>
  <c r="U787" i="1"/>
  <c r="AR786" i="1"/>
  <c r="U786" i="1"/>
  <c r="AR785" i="1"/>
  <c r="U785" i="1"/>
  <c r="AR784" i="1"/>
  <c r="U784" i="1"/>
  <c r="AR783" i="1"/>
  <c r="U783" i="1"/>
  <c r="AR782" i="1"/>
  <c r="U782" i="1"/>
  <c r="AR781" i="1"/>
  <c r="U781" i="1"/>
  <c r="AR780" i="1"/>
  <c r="U780" i="1"/>
  <c r="AR779" i="1"/>
  <c r="U779" i="1"/>
  <c r="AR778" i="1"/>
  <c r="U778" i="1"/>
  <c r="AR777" i="1"/>
  <c r="U777" i="1"/>
  <c r="AR776" i="1"/>
  <c r="U776" i="1"/>
  <c r="AR775" i="1"/>
  <c r="U775" i="1"/>
  <c r="AR774" i="1"/>
  <c r="U774" i="1"/>
  <c r="AR773" i="1"/>
  <c r="U773" i="1"/>
  <c r="AR772" i="1"/>
  <c r="U772" i="1"/>
  <c r="AR771" i="1"/>
  <c r="U771" i="1"/>
  <c r="AR770" i="1"/>
  <c r="U770" i="1"/>
  <c r="AR769" i="1"/>
  <c r="U769" i="1"/>
  <c r="AR768" i="1"/>
  <c r="U768" i="1"/>
  <c r="AR767" i="1"/>
  <c r="U767" i="1"/>
  <c r="AR766" i="1"/>
  <c r="U766" i="1"/>
  <c r="AR765" i="1"/>
  <c r="U765" i="1"/>
  <c r="AR764" i="1"/>
  <c r="U764" i="1"/>
  <c r="AR763" i="1"/>
  <c r="U763" i="1"/>
  <c r="AR762" i="1"/>
  <c r="U762" i="1"/>
  <c r="AR761" i="1"/>
  <c r="U761" i="1"/>
  <c r="AR760" i="1"/>
  <c r="U760" i="1"/>
  <c r="AR759" i="1"/>
  <c r="U759" i="1"/>
  <c r="AR758" i="1"/>
  <c r="U758" i="1"/>
  <c r="AR757" i="1"/>
  <c r="U757" i="1"/>
  <c r="AR756" i="1"/>
  <c r="U756" i="1"/>
  <c r="AR755" i="1"/>
  <c r="U755" i="1"/>
  <c r="AR754" i="1"/>
  <c r="U754" i="1"/>
  <c r="AR753" i="1"/>
  <c r="U753" i="1"/>
  <c r="AR752" i="1"/>
  <c r="U752" i="1"/>
  <c r="AR751" i="1"/>
  <c r="U751" i="1"/>
  <c r="AR750" i="1"/>
  <c r="U750" i="1"/>
  <c r="AR749" i="1"/>
  <c r="U749" i="1"/>
  <c r="AR748" i="1"/>
  <c r="U748" i="1"/>
  <c r="AR747" i="1"/>
  <c r="U747" i="1"/>
  <c r="AR746" i="1"/>
  <c r="U746" i="1"/>
  <c r="AR745" i="1"/>
  <c r="U745" i="1"/>
  <c r="AR744" i="1"/>
  <c r="U744" i="1"/>
  <c r="AR743" i="1"/>
  <c r="U743" i="1"/>
  <c r="AR742" i="1"/>
  <c r="U742" i="1"/>
  <c r="AR741" i="1"/>
  <c r="U741" i="1"/>
  <c r="AR740" i="1"/>
  <c r="U740" i="1"/>
  <c r="AR739" i="1"/>
  <c r="U739" i="1"/>
  <c r="AR738" i="1"/>
  <c r="U738" i="1"/>
  <c r="AR737" i="1"/>
  <c r="U737" i="1"/>
  <c r="AR736" i="1"/>
  <c r="U736" i="1"/>
  <c r="AR735" i="1"/>
  <c r="U735" i="1"/>
  <c r="AR734" i="1"/>
  <c r="U734" i="1"/>
  <c r="AR733" i="1"/>
  <c r="U733" i="1"/>
  <c r="AR732" i="1"/>
  <c r="U732" i="1"/>
  <c r="AR731" i="1"/>
  <c r="U731" i="1"/>
  <c r="AR730" i="1"/>
  <c r="U730" i="1"/>
  <c r="AR729" i="1"/>
  <c r="U729" i="1"/>
  <c r="AR728" i="1"/>
  <c r="U728" i="1"/>
  <c r="AR727" i="1"/>
  <c r="U727" i="1"/>
  <c r="AR726" i="1"/>
  <c r="U726" i="1"/>
  <c r="AR725" i="1"/>
  <c r="U725" i="1"/>
  <c r="AR724" i="1"/>
  <c r="U724" i="1"/>
  <c r="AR723" i="1"/>
  <c r="U723" i="1"/>
  <c r="AR722" i="1"/>
  <c r="U722" i="1"/>
  <c r="AR721" i="1"/>
  <c r="U721" i="1"/>
  <c r="AR720" i="1"/>
  <c r="U720" i="1"/>
  <c r="AR719" i="1"/>
  <c r="U719" i="1"/>
  <c r="AR718" i="1"/>
  <c r="U718" i="1"/>
  <c r="AR717" i="1"/>
  <c r="U717" i="1"/>
  <c r="AR716" i="1"/>
  <c r="U716" i="1"/>
  <c r="AR715" i="1"/>
  <c r="U715" i="1"/>
  <c r="AR714" i="1"/>
  <c r="U714" i="1"/>
  <c r="AR713" i="1"/>
  <c r="U713" i="1"/>
  <c r="AR712" i="1"/>
  <c r="U712" i="1"/>
  <c r="AR711" i="1"/>
  <c r="U711" i="1"/>
  <c r="AR710" i="1"/>
  <c r="U710" i="1"/>
  <c r="AR709" i="1"/>
  <c r="U709" i="1"/>
  <c r="AR708" i="1"/>
  <c r="U708" i="1"/>
  <c r="AR707" i="1"/>
  <c r="U707" i="1"/>
  <c r="AR706" i="1"/>
  <c r="U706" i="1"/>
  <c r="AR705" i="1"/>
  <c r="U705" i="1"/>
  <c r="AR704" i="1"/>
  <c r="U704" i="1"/>
  <c r="AR703" i="1"/>
  <c r="U703" i="1"/>
  <c r="AR702" i="1"/>
  <c r="U702" i="1"/>
  <c r="AR701" i="1"/>
  <c r="U701" i="1"/>
  <c r="AR700" i="1"/>
  <c r="U700" i="1"/>
  <c r="AR699" i="1"/>
  <c r="U699" i="1"/>
  <c r="AR698" i="1"/>
  <c r="U698" i="1"/>
  <c r="AR697" i="1"/>
  <c r="U697" i="1"/>
  <c r="AR696" i="1"/>
  <c r="U696" i="1"/>
  <c r="AR695" i="1"/>
  <c r="U695" i="1"/>
  <c r="AR694" i="1"/>
  <c r="U694" i="1"/>
  <c r="AR693" i="1"/>
  <c r="U693" i="1"/>
  <c r="AR692" i="1"/>
  <c r="U692" i="1"/>
  <c r="AR691" i="1"/>
  <c r="U691" i="1"/>
  <c r="AR690" i="1"/>
  <c r="U690" i="1"/>
  <c r="AR689" i="1"/>
  <c r="U689" i="1"/>
  <c r="AR688" i="1"/>
  <c r="U688" i="1"/>
  <c r="AR687" i="1"/>
  <c r="U687" i="1"/>
  <c r="AR686" i="1"/>
  <c r="U686" i="1"/>
  <c r="AR685" i="1"/>
  <c r="U685" i="1"/>
  <c r="AR684" i="1"/>
  <c r="U684" i="1"/>
  <c r="AR683" i="1"/>
  <c r="U683" i="1"/>
  <c r="AR682" i="1"/>
  <c r="U682" i="1"/>
  <c r="AR681" i="1"/>
  <c r="U681" i="1"/>
  <c r="AR680" i="1"/>
  <c r="U680" i="1"/>
  <c r="AR679" i="1"/>
  <c r="U679" i="1"/>
  <c r="AR678" i="1"/>
  <c r="U678" i="1"/>
  <c r="AR677" i="1"/>
  <c r="U677" i="1"/>
  <c r="AR676" i="1"/>
  <c r="U676" i="1"/>
  <c r="AR675" i="1"/>
  <c r="U675" i="1"/>
  <c r="AR674" i="1"/>
  <c r="U674" i="1"/>
  <c r="AR673" i="1"/>
  <c r="U673" i="1"/>
  <c r="AR672" i="1"/>
  <c r="U672" i="1"/>
  <c r="AR671" i="1"/>
  <c r="U671" i="1"/>
  <c r="AR670" i="1"/>
  <c r="U670" i="1"/>
  <c r="AR669" i="1"/>
  <c r="U669" i="1"/>
  <c r="AR668" i="1"/>
  <c r="U668" i="1"/>
  <c r="AR667" i="1"/>
  <c r="U667" i="1"/>
  <c r="AR666" i="1"/>
  <c r="U666" i="1"/>
  <c r="AR665" i="1"/>
  <c r="U665" i="1"/>
  <c r="AR664" i="1"/>
  <c r="U664" i="1"/>
  <c r="AR663" i="1"/>
  <c r="U663" i="1"/>
  <c r="AR662" i="1"/>
  <c r="U662" i="1"/>
  <c r="AR661" i="1"/>
  <c r="U661" i="1"/>
  <c r="AR660" i="1"/>
  <c r="U660" i="1"/>
  <c r="AR659" i="1"/>
  <c r="U659" i="1"/>
  <c r="AR658" i="1"/>
  <c r="U658" i="1"/>
  <c r="AR657" i="1"/>
  <c r="U657" i="1"/>
  <c r="AR656" i="1"/>
  <c r="U656" i="1"/>
  <c r="AR655" i="1"/>
  <c r="U655" i="1"/>
  <c r="AR654" i="1"/>
  <c r="U654" i="1"/>
  <c r="AR653" i="1"/>
  <c r="U653" i="1"/>
  <c r="AR652" i="1"/>
  <c r="U652" i="1"/>
  <c r="AR651" i="1"/>
  <c r="U651" i="1"/>
  <c r="AR650" i="1"/>
  <c r="U650" i="1"/>
  <c r="AR649" i="1"/>
  <c r="U649" i="1"/>
  <c r="AR648" i="1"/>
  <c r="U648" i="1"/>
  <c r="AR647" i="1"/>
  <c r="U647" i="1"/>
  <c r="AR646" i="1"/>
  <c r="U646" i="1"/>
  <c r="AR645" i="1"/>
  <c r="U645" i="1"/>
  <c r="AR644" i="1"/>
  <c r="U644" i="1"/>
  <c r="AR643" i="1"/>
  <c r="U643" i="1"/>
  <c r="AR642" i="1"/>
  <c r="U642" i="1"/>
  <c r="AR641" i="1"/>
  <c r="U641" i="1"/>
  <c r="AR640" i="1"/>
  <c r="U640" i="1"/>
  <c r="AR639" i="1"/>
  <c r="U639" i="1"/>
  <c r="AR638" i="1"/>
  <c r="U638" i="1"/>
  <c r="AR637" i="1"/>
  <c r="U637" i="1"/>
  <c r="AR636" i="1"/>
  <c r="U636" i="1"/>
  <c r="AR635" i="1"/>
  <c r="U635" i="1"/>
  <c r="AR634" i="1"/>
  <c r="U634" i="1"/>
  <c r="AR633" i="1"/>
  <c r="U633" i="1"/>
  <c r="AR632" i="1"/>
  <c r="U632" i="1"/>
  <c r="AR631" i="1"/>
  <c r="U631" i="1"/>
  <c r="AR630" i="1"/>
  <c r="U630" i="1"/>
  <c r="AR629" i="1"/>
  <c r="U629" i="1"/>
  <c r="AR628" i="1"/>
  <c r="U628" i="1"/>
  <c r="AR627" i="1"/>
  <c r="U627" i="1"/>
  <c r="AR626" i="1"/>
  <c r="U626" i="1"/>
  <c r="AR625" i="1"/>
  <c r="U625" i="1"/>
  <c r="AR624" i="1"/>
  <c r="U624" i="1"/>
  <c r="AR623" i="1"/>
  <c r="U623" i="1"/>
  <c r="AR622" i="1"/>
  <c r="U622" i="1"/>
  <c r="AR621" i="1"/>
  <c r="U621" i="1"/>
  <c r="AR620" i="1"/>
  <c r="U620" i="1"/>
  <c r="AR619" i="1"/>
  <c r="U619" i="1"/>
  <c r="AR618" i="1"/>
  <c r="U618" i="1"/>
  <c r="AR617" i="1"/>
  <c r="U617" i="1"/>
  <c r="AR616" i="1"/>
  <c r="U616" i="1"/>
  <c r="AR615" i="1"/>
  <c r="U615" i="1"/>
  <c r="AR614" i="1"/>
  <c r="U614" i="1"/>
  <c r="AR613" i="1"/>
  <c r="U613" i="1"/>
  <c r="AR612" i="1"/>
  <c r="U612" i="1"/>
  <c r="AR611" i="1"/>
  <c r="U611" i="1"/>
  <c r="AR610" i="1"/>
  <c r="U610" i="1"/>
  <c r="AR609" i="1"/>
  <c r="U609" i="1"/>
  <c r="AR608" i="1"/>
  <c r="U608" i="1"/>
  <c r="AR607" i="1"/>
  <c r="U607" i="1"/>
  <c r="AR606" i="1"/>
  <c r="U606" i="1"/>
  <c r="AR605" i="1"/>
  <c r="U605" i="1"/>
  <c r="AR604" i="1"/>
  <c r="U604" i="1"/>
  <c r="AR603" i="1"/>
  <c r="U603" i="1"/>
  <c r="AR602" i="1"/>
  <c r="U602" i="1"/>
  <c r="AR601" i="1"/>
  <c r="U601" i="1"/>
  <c r="AR600" i="1"/>
  <c r="U600" i="1"/>
  <c r="AR599" i="1"/>
  <c r="U599" i="1"/>
  <c r="AR598" i="1"/>
  <c r="U598" i="1"/>
  <c r="AR597" i="1"/>
  <c r="U597" i="1"/>
  <c r="AR596" i="1"/>
  <c r="U596" i="1"/>
  <c r="AR595" i="1"/>
  <c r="U595" i="1"/>
  <c r="AR594" i="1"/>
  <c r="U594" i="1"/>
  <c r="AR593" i="1"/>
  <c r="U593" i="1"/>
  <c r="AR592" i="1"/>
  <c r="U592" i="1"/>
  <c r="AR591" i="1"/>
  <c r="U591" i="1"/>
  <c r="AR590" i="1"/>
  <c r="U590" i="1"/>
  <c r="AR589" i="1"/>
  <c r="U589" i="1"/>
  <c r="AR588" i="1"/>
  <c r="U588" i="1"/>
  <c r="AR587" i="1"/>
  <c r="U587" i="1"/>
  <c r="AR586" i="1"/>
  <c r="U586" i="1"/>
  <c r="AR585" i="1"/>
  <c r="U585" i="1"/>
  <c r="AR584" i="1"/>
  <c r="U584" i="1"/>
  <c r="AR583" i="1"/>
  <c r="U583" i="1"/>
  <c r="AR582" i="1"/>
  <c r="U582" i="1"/>
  <c r="AR581" i="1"/>
  <c r="U581" i="1"/>
  <c r="AR580" i="1"/>
  <c r="U580" i="1"/>
  <c r="AR579" i="1"/>
  <c r="U579" i="1"/>
  <c r="AR578" i="1"/>
  <c r="U578" i="1"/>
  <c r="AR577" i="1"/>
  <c r="U577" i="1"/>
  <c r="AR576" i="1"/>
  <c r="U576" i="1"/>
  <c r="AR575" i="1"/>
  <c r="U575" i="1"/>
  <c r="AR574" i="1"/>
  <c r="U574" i="1"/>
  <c r="AR573" i="1"/>
  <c r="U573" i="1"/>
  <c r="AR572" i="1"/>
  <c r="U572" i="1"/>
  <c r="AR571" i="1"/>
  <c r="U571" i="1"/>
  <c r="AR570" i="1"/>
  <c r="U570" i="1"/>
  <c r="AR569" i="1"/>
  <c r="U569" i="1"/>
  <c r="AR568" i="1"/>
  <c r="U568" i="1"/>
  <c r="AR567" i="1"/>
  <c r="U567" i="1"/>
  <c r="AR566" i="1"/>
  <c r="U566" i="1"/>
  <c r="AR565" i="1"/>
  <c r="U565" i="1"/>
  <c r="AR564" i="1"/>
  <c r="U564" i="1"/>
  <c r="AR563" i="1"/>
  <c r="U563" i="1"/>
  <c r="AR562" i="1"/>
  <c r="U562" i="1"/>
  <c r="AR561" i="1"/>
  <c r="U561" i="1"/>
  <c r="AR560" i="1"/>
  <c r="U560" i="1"/>
  <c r="AR559" i="1"/>
  <c r="U559" i="1"/>
  <c r="AR558" i="1"/>
  <c r="U558" i="1"/>
  <c r="AR557" i="1"/>
  <c r="U557" i="1"/>
  <c r="AR556" i="1"/>
  <c r="U556" i="1"/>
  <c r="AR555" i="1"/>
  <c r="U555" i="1"/>
  <c r="AR554" i="1"/>
  <c r="U554" i="1"/>
  <c r="AR553" i="1"/>
  <c r="U553" i="1"/>
  <c r="AR552" i="1"/>
  <c r="U552" i="1"/>
  <c r="AR551" i="1"/>
  <c r="U551" i="1"/>
  <c r="AR550" i="1"/>
  <c r="U550" i="1"/>
  <c r="AR549" i="1"/>
  <c r="U549" i="1"/>
  <c r="AR548" i="1"/>
  <c r="U548" i="1"/>
  <c r="AR547" i="1"/>
  <c r="U547" i="1"/>
  <c r="AR546" i="1"/>
  <c r="U546" i="1"/>
  <c r="AR545" i="1"/>
  <c r="U545" i="1"/>
  <c r="AR544" i="1"/>
  <c r="U544" i="1"/>
  <c r="AR543" i="1"/>
  <c r="U543" i="1"/>
  <c r="AR542" i="1"/>
  <c r="U542" i="1"/>
  <c r="AR541" i="1"/>
  <c r="U541" i="1"/>
  <c r="AR540" i="1"/>
  <c r="U540" i="1"/>
  <c r="AR539" i="1"/>
  <c r="U539" i="1"/>
  <c r="AR538" i="1"/>
  <c r="U538" i="1"/>
  <c r="AR537" i="1"/>
  <c r="U537" i="1"/>
  <c r="AR536" i="1"/>
  <c r="U536" i="1"/>
  <c r="AR535" i="1"/>
  <c r="U535" i="1"/>
  <c r="AR534" i="1"/>
  <c r="U534" i="1"/>
  <c r="AR533" i="1"/>
  <c r="U533" i="1"/>
  <c r="AR532" i="1"/>
  <c r="U532" i="1"/>
  <c r="AR531" i="1"/>
  <c r="U531" i="1"/>
  <c r="AR530" i="1"/>
  <c r="U530" i="1"/>
  <c r="AR529" i="1"/>
  <c r="U529" i="1"/>
  <c r="AR528" i="1"/>
  <c r="U528" i="1"/>
  <c r="AR527" i="1"/>
  <c r="U527" i="1"/>
  <c r="AR526" i="1"/>
  <c r="U526" i="1"/>
  <c r="AR525" i="1"/>
  <c r="U525" i="1"/>
  <c r="AR524" i="1"/>
  <c r="U524" i="1"/>
  <c r="AR523" i="1"/>
  <c r="U523" i="1"/>
  <c r="AR522" i="1"/>
  <c r="U522" i="1"/>
  <c r="AR521" i="1"/>
  <c r="U521" i="1"/>
  <c r="AR520" i="1"/>
  <c r="U520" i="1"/>
  <c r="AR519" i="1"/>
  <c r="U519" i="1"/>
  <c r="AR518" i="1"/>
  <c r="U518" i="1"/>
  <c r="AR517" i="1"/>
  <c r="U517" i="1"/>
  <c r="AR516" i="1"/>
  <c r="U516" i="1"/>
  <c r="AR515" i="1"/>
  <c r="U515" i="1"/>
  <c r="AR514" i="1"/>
  <c r="U514" i="1"/>
  <c r="AR513" i="1"/>
  <c r="U513" i="1"/>
  <c r="AR512" i="1"/>
  <c r="U512" i="1"/>
  <c r="AR511" i="1"/>
  <c r="U511" i="1"/>
  <c r="AR510" i="1"/>
  <c r="U510" i="1"/>
  <c r="AR509" i="1"/>
  <c r="U509" i="1"/>
  <c r="AR508" i="1"/>
  <c r="U508" i="1"/>
  <c r="AR507" i="1"/>
  <c r="U507" i="1"/>
  <c r="CH27" i="1"/>
  <c r="CG27" i="1"/>
  <c r="CF27" i="1"/>
  <c r="CF26" i="1"/>
  <c r="CF25" i="1"/>
  <c r="CF24" i="1"/>
  <c r="CF23" i="1"/>
  <c r="CF22" i="1"/>
  <c r="CF21" i="1"/>
  <c r="CF20" i="1"/>
  <c r="CF19" i="1"/>
  <c r="CF18" i="1"/>
  <c r="CF17" i="1"/>
  <c r="CF16" i="1"/>
  <c r="CF15" i="1"/>
  <c r="CG15" i="1"/>
  <c r="CF14" i="1"/>
  <c r="CF13" i="1"/>
  <c r="CF12" i="1"/>
  <c r="CF11" i="1"/>
  <c r="CF10" i="1"/>
  <c r="CF9" i="1"/>
  <c r="CF8" i="1"/>
  <c r="CF7" i="1"/>
  <c r="CF6" i="1"/>
  <c r="CF5" i="1"/>
  <c r="GU4" i="1"/>
  <c r="CF4" i="1"/>
  <c r="GU2" i="1"/>
  <c r="GT2" i="1"/>
  <c r="CG11" i="1" l="1"/>
  <c r="CG24" i="1"/>
  <c r="CG4" i="1"/>
  <c r="CG13" i="1"/>
  <c r="CG17" i="1"/>
  <c r="CG6" i="1" l="1"/>
  <c r="CG2" i="1"/>
  <c r="CH13" i="1"/>
  <c r="CG20" i="1"/>
  <c r="CG19" i="1"/>
  <c r="CG5" i="1"/>
  <c r="CG7" i="1"/>
  <c r="CG21" i="1"/>
  <c r="CG25" i="1"/>
  <c r="CG26" i="1"/>
  <c r="CG8" i="1"/>
  <c r="CG22" i="1"/>
  <c r="CG23" i="1"/>
  <c r="CG18" i="1"/>
  <c r="CG16" i="1"/>
  <c r="CG14" i="1"/>
  <c r="CG12" i="1"/>
  <c r="CG10" i="1"/>
  <c r="CG9" i="1"/>
  <c r="CH22" i="1" l="1"/>
  <c r="CH6" i="1"/>
  <c r="CH2" i="1"/>
  <c r="CH5" i="1"/>
  <c r="CH26" i="1"/>
  <c r="CH9" i="1"/>
  <c r="CH20" i="1"/>
  <c r="CH15" i="1"/>
  <c r="CH17" i="1"/>
  <c r="CH24" i="1" l="1"/>
  <c r="CH11" i="1"/>
  <c r="CH25" i="1"/>
  <c r="CH4" i="1"/>
  <c r="CH23" i="1"/>
  <c r="CH21" i="1"/>
  <c r="CH10" i="1"/>
  <c r="CH7" i="1"/>
  <c r="CH16" i="1"/>
  <c r="CH14" i="1"/>
  <c r="CH18" i="1"/>
  <c r="CH8" i="1"/>
  <c r="CH12" i="1"/>
</calcChain>
</file>

<file path=xl/sharedStrings.xml><?xml version="1.0" encoding="utf-8"?>
<sst xmlns="http://schemas.openxmlformats.org/spreadsheetml/2006/main" count="7855" uniqueCount="516">
  <si>
    <t>Satış Fatura Tarihi</t>
  </si>
  <si>
    <t>Satış Fatura No</t>
  </si>
  <si>
    <t>İhracat Tutarı</t>
  </si>
  <si>
    <t>İhracat Gümrük Beyannamesi Tarihi</t>
  </si>
  <si>
    <t>İhracatın Yapıldığı Ülke</t>
  </si>
  <si>
    <t>Ülke İsmi</t>
  </si>
  <si>
    <t>Tanınma
Tarihi</t>
  </si>
  <si>
    <t>Kaldırılma
Tarihi</t>
  </si>
  <si>
    <t>Azerbaycan</t>
  </si>
  <si>
    <t>Cezayir</t>
  </si>
  <si>
    <t>Fas</t>
  </si>
  <si>
    <t>Kazakistan</t>
  </si>
  <si>
    <t>Özbekistan</t>
  </si>
  <si>
    <t>Tunus</t>
  </si>
  <si>
    <t>Türkmenistan</t>
  </si>
  <si>
    <t>Ukrayna</t>
  </si>
  <si>
    <t>Afganistan</t>
  </si>
  <si>
    <t>Angola</t>
  </si>
  <si>
    <t>Belarus</t>
  </si>
  <si>
    <t>Benin</t>
  </si>
  <si>
    <t>Cibuti</t>
  </si>
  <si>
    <t>Etiyopya</t>
  </si>
  <si>
    <t>Fildişi Sahili</t>
  </si>
  <si>
    <t>Filistin</t>
  </si>
  <si>
    <t>Gabon</t>
  </si>
  <si>
    <t>Gana</t>
  </si>
  <si>
    <t>Gine</t>
  </si>
  <si>
    <t>İran</t>
  </si>
  <si>
    <t>Kamerun</t>
  </si>
  <si>
    <t>Kenya</t>
  </si>
  <si>
    <t>Kırgızistan</t>
  </si>
  <si>
    <t>Kuzey Kore</t>
  </si>
  <si>
    <t>Küba</t>
  </si>
  <si>
    <t>Liberya</t>
  </si>
  <si>
    <t>Lübnan</t>
  </si>
  <si>
    <t>Mısır</t>
  </si>
  <si>
    <t>Moldova</t>
  </si>
  <si>
    <t>Nijerya</t>
  </si>
  <si>
    <t>Senegal</t>
  </si>
  <si>
    <t>Somali</t>
  </si>
  <si>
    <t>Sudan</t>
  </si>
  <si>
    <t>Suriye</t>
  </si>
  <si>
    <t>Suudi Arabistan</t>
  </si>
  <si>
    <t>Tacikistan</t>
  </si>
  <si>
    <t>Tanzanya</t>
  </si>
  <si>
    <t>Venezuella</t>
  </si>
  <si>
    <t>Yemen</t>
  </si>
  <si>
    <t>S.NO</t>
  </si>
  <si>
    <t>Güney Sudan</t>
  </si>
  <si>
    <t>Mali</t>
  </si>
  <si>
    <t>Kongo Cumhuriyeti</t>
  </si>
  <si>
    <t>Demokratik Kongo Cumhuriyeti</t>
  </si>
  <si>
    <t>%50</t>
  </si>
  <si>
    <t>Libya</t>
  </si>
  <si>
    <t>Oran</t>
  </si>
  <si>
    <t>Esas no</t>
  </si>
  <si>
    <t>Davacı</t>
  </si>
  <si>
    <t>Vekili</t>
  </si>
  <si>
    <t>----</t>
  </si>
  <si>
    <t>Şikayet Edilen</t>
  </si>
  <si>
    <t>Yaptırım Konusu</t>
  </si>
  <si>
    <t>Türk Parasının Korunması Kanununa Uymamak</t>
  </si>
  <si>
    <t>Görevlendirme Tarihi</t>
  </si>
  <si>
    <t>Verilen Süre</t>
  </si>
  <si>
    <t>Rapor Tarihi</t>
  </si>
  <si>
    <t>Gümrük Beyanname No</t>
  </si>
  <si>
    <t>İntaç Tarihi</t>
  </si>
  <si>
    <t>Ceza Tutarı</t>
  </si>
  <si>
    <t>Terkin Tutarı</t>
  </si>
  <si>
    <t>Terkin Sonrası Kalan</t>
  </si>
  <si>
    <t>istisna var mı</t>
  </si>
  <si>
    <t>İstisna oranı</t>
  </si>
  <si>
    <t>İstisna Tutarı</t>
  </si>
  <si>
    <t>Döviz Tutarı</t>
  </si>
  <si>
    <t>Ceza Oranı</t>
  </si>
  <si>
    <t>Yurda Getirme Tarihi Başlangıç</t>
  </si>
  <si>
    <t>Bitim Tarihi</t>
  </si>
  <si>
    <t>180 Gün Hesabı</t>
  </si>
  <si>
    <t>Vergi Dairesi Yazı Tarihi</t>
  </si>
  <si>
    <t>Vergi Dairesi Yazı Sayısı</t>
  </si>
  <si>
    <t>Vergi Dairesi Yazı Okunma Tarihi</t>
  </si>
  <si>
    <t>90 Gün Hesabı</t>
  </si>
  <si>
    <t>Vergi numarası</t>
  </si>
  <si>
    <t>DÖVİZ CİNSİ</t>
  </si>
  <si>
    <t>USD</t>
  </si>
  <si>
    <t>SON TARİH</t>
  </si>
  <si>
    <t>İHBAR EDEN</t>
  </si>
  <si>
    <t>İHBAR REFERANS</t>
  </si>
  <si>
    <t>Çapraz Kur</t>
  </si>
  <si>
    <t>HESAP DÖVİZ</t>
  </si>
  <si>
    <t>-</t>
  </si>
  <si>
    <t>Döviz Satış Kuru</t>
  </si>
  <si>
    <t>Ödeme Belgesi Olan</t>
  </si>
  <si>
    <t>Açık Hesap</t>
  </si>
  <si>
    <t>USD Açık Hesap Karşılığı</t>
  </si>
  <si>
    <t>İPTAL CEZA MATRAHI</t>
  </si>
  <si>
    <t>İPTAL CEZA TUTARI</t>
  </si>
  <si>
    <t>YERSİZ HESAPLANAN</t>
  </si>
  <si>
    <t>USD İhracat</t>
  </si>
  <si>
    <t>USD Gelen</t>
  </si>
  <si>
    <t>V.D.DÖVİZ CİNSİ</t>
  </si>
  <si>
    <t>VERGİ DAİRESİ DÖVİZ TUTARI</t>
  </si>
  <si>
    <t>V.D.DÖVİZ KUR TARİHİ</t>
  </si>
  <si>
    <t>VERGİ DAİRESİ DÖVİZ KURU</t>
  </si>
  <si>
    <t>VD KUR CİNSİ</t>
  </si>
  <si>
    <t>USD KUR</t>
  </si>
  <si>
    <t>ÇAPRAZ</t>
  </si>
  <si>
    <t>DİĞER KUR</t>
  </si>
  <si>
    <t>TUTAR</t>
  </si>
  <si>
    <t>DOLAR Ö</t>
  </si>
  <si>
    <t>DOLAR T</t>
  </si>
  <si>
    <t>DOLAR AÇ</t>
  </si>
  <si>
    <t>Üst Ceza Oranı</t>
  </si>
  <si>
    <t>Üst Ceza Tutarı</t>
  </si>
  <si>
    <t>Terkin Tutarı-2</t>
  </si>
  <si>
    <t>Kabul Terkin</t>
  </si>
  <si>
    <t>Geçerlilik Başlangıç</t>
  </si>
  <si>
    <t>Geçerlilik Bitiş</t>
  </si>
  <si>
    <t>Devam Ediyor</t>
  </si>
  <si>
    <t>gün</t>
  </si>
  <si>
    <t>YILI</t>
  </si>
  <si>
    <t>Alt Limit</t>
  </si>
  <si>
    <t>Üst Limit</t>
  </si>
  <si>
    <t>YDO Oranı</t>
  </si>
  <si>
    <t>Alt Limit Artış</t>
  </si>
  <si>
    <t>Üst Limit Artış</t>
  </si>
  <si>
    <t>YIL</t>
  </si>
  <si>
    <t>ASGARİ</t>
  </si>
  <si>
    <t>AZAMİ</t>
  </si>
  <si>
    <t>KABUL</t>
  </si>
  <si>
    <t>Tanınma Tarihi</t>
  </si>
  <si>
    <t>Kaldırılma</t>
  </si>
  <si>
    <t>Yıl</t>
  </si>
  <si>
    <t>Ceza Yazı Tarihi</t>
  </si>
  <si>
    <t>Ceza Yazı No</t>
  </si>
  <si>
    <t>İBKB</t>
  </si>
  <si>
    <t>Kontrol3</t>
  </si>
  <si>
    <t>Kontrol2</t>
  </si>
  <si>
    <t>Kontrol1</t>
  </si>
  <si>
    <t>Yapı Kredi Bankası</t>
  </si>
  <si>
    <t>Karar No</t>
  </si>
  <si>
    <t>Karar Ceza</t>
  </si>
  <si>
    <t>Var</t>
  </si>
  <si>
    <t>Karar Tarihi</t>
  </si>
  <si>
    <t>1 Ay Sürede</t>
  </si>
  <si>
    <t>Manuel Kontrol</t>
  </si>
  <si>
    <t>Savcılık No</t>
  </si>
  <si>
    <t>06.10.2023</t>
  </si>
  <si>
    <t>30</t>
  </si>
  <si>
    <t>QNB Finansbank</t>
  </si>
  <si>
    <t>Yok</t>
  </si>
  <si>
    <t>EUR</t>
  </si>
  <si>
    <t>Tahsilat Tarih 1</t>
  </si>
  <si>
    <t>Belge No 1</t>
  </si>
  <si>
    <t>Tahsilat-1</t>
  </si>
  <si>
    <t>Tahsilat Tarih 2</t>
  </si>
  <si>
    <t>Belge No 2</t>
  </si>
  <si>
    <t>Tahsilat-2</t>
  </si>
  <si>
    <t>Tahsilat Tarih 3</t>
  </si>
  <si>
    <t>Belge No 3</t>
  </si>
  <si>
    <t>Tahsilat-3</t>
  </si>
  <si>
    <t>Toplam</t>
  </si>
  <si>
    <t>Mücbir Sebep</t>
  </si>
  <si>
    <t>Konkordato Tarihi</t>
  </si>
  <si>
    <t>13.03.2023</t>
  </si>
  <si>
    <t>GBP</t>
  </si>
  <si>
    <t>2025/4</t>
  </si>
  <si>
    <t>2023/4</t>
  </si>
  <si>
    <t>2023/6</t>
  </si>
  <si>
    <t>15.02.2023</t>
  </si>
  <si>
    <t>12.09.2025</t>
  </si>
  <si>
    <t>14.09.2025</t>
  </si>
  <si>
    <t>05.10.2022</t>
  </si>
  <si>
    <t>E-22998661-250.99-42358</t>
  </si>
  <si>
    <t>10.10.2022</t>
  </si>
  <si>
    <t>11.10.2022</t>
  </si>
  <si>
    <t>09.01.2023</t>
  </si>
  <si>
    <t>04.04.2022</t>
  </si>
  <si>
    <t>23.03.2022</t>
  </si>
  <si>
    <t>Mozambik Cumhuriyeti</t>
  </si>
  <si>
    <t>Ziraat Bankası</t>
  </si>
  <si>
    <t>T.C. Ziraat Bankası</t>
  </si>
  <si>
    <t>10.01.2023</t>
  </si>
  <si>
    <t>22IBKB00305026</t>
  </si>
  <si>
    <t>23IBKB00017967</t>
  </si>
  <si>
    <t>08.08.2022</t>
  </si>
  <si>
    <t>03.10.2022</t>
  </si>
  <si>
    <t>Durum 2</t>
  </si>
  <si>
    <t>Durum 1</t>
  </si>
  <si>
    <t>Durum 3</t>
  </si>
  <si>
    <t>Fark 3</t>
  </si>
  <si>
    <t>Fark 2</t>
  </si>
  <si>
    <t>Fark 1</t>
  </si>
  <si>
    <t>17.08.2022</t>
  </si>
  <si>
    <t>E-22998661-250.99-34107</t>
  </si>
  <si>
    <t>23.08.2022</t>
  </si>
  <si>
    <t>24.08.2022</t>
  </si>
  <si>
    <t>22.11.2022</t>
  </si>
  <si>
    <t>03.02.2022</t>
  </si>
  <si>
    <t>10.02.2022</t>
  </si>
  <si>
    <t>09.08.2022</t>
  </si>
  <si>
    <t>Zambiya</t>
  </si>
  <si>
    <t>16.02.2022</t>
  </si>
  <si>
    <t>221BK00260123</t>
  </si>
  <si>
    <t>E-22998661-250.99-34105</t>
  </si>
  <si>
    <t>19.01.2022</t>
  </si>
  <si>
    <t>02.02.2022</t>
  </si>
  <si>
    <t>01.08.2022</t>
  </si>
  <si>
    <t>221BKB00242082</t>
  </si>
  <si>
    <t>E-22998661-250.99-31778</t>
  </si>
  <si>
    <t>07.08.2022</t>
  </si>
  <si>
    <t>06.11.2022</t>
  </si>
  <si>
    <t>25.01.2022</t>
  </si>
  <si>
    <t>24.07.2022</t>
  </si>
  <si>
    <t>221BKB00260195</t>
  </si>
  <si>
    <t>02.12.2022</t>
  </si>
  <si>
    <t>E-22998661-250.99-51640</t>
  </si>
  <si>
    <t>09.12.2022</t>
  </si>
  <si>
    <t>10.12.2022</t>
  </si>
  <si>
    <t>10.03.2023</t>
  </si>
  <si>
    <t>26.05.2022</t>
  </si>
  <si>
    <t>01.06.2022</t>
  </si>
  <si>
    <t>28.11.2022</t>
  </si>
  <si>
    <t>Rusya</t>
  </si>
  <si>
    <t>Garanti Bankası</t>
  </si>
  <si>
    <t>1/2816752383820</t>
  </si>
  <si>
    <t>29.11.2022</t>
  </si>
  <si>
    <t>E-22998661-250.99-50836</t>
  </si>
  <si>
    <t>04.12.2022</t>
  </si>
  <si>
    <t>05.12.2022</t>
  </si>
  <si>
    <t>05.03.2023</t>
  </si>
  <si>
    <t>18.05.2022</t>
  </si>
  <si>
    <t>20.05.2022</t>
  </si>
  <si>
    <t>16.11.2022</t>
  </si>
  <si>
    <t>Almanya</t>
  </si>
  <si>
    <t>19.10.2022</t>
  </si>
  <si>
    <t>E-22998661-250.99-44437</t>
  </si>
  <si>
    <t>25.10.2022</t>
  </si>
  <si>
    <t>26.10.2022</t>
  </si>
  <si>
    <t>24.01.2023</t>
  </si>
  <si>
    <t>08.04.2022</t>
  </si>
  <si>
    <t>09.04.2022</t>
  </si>
  <si>
    <t>06.10.2022</t>
  </si>
  <si>
    <t>Lıechtensteın</t>
  </si>
  <si>
    <t>G3ON2C</t>
  </si>
  <si>
    <t>G3374Y</t>
  </si>
  <si>
    <t>G3MOEP</t>
  </si>
  <si>
    <t>Tahsilat Tarih 4</t>
  </si>
  <si>
    <t>Fark 4</t>
  </si>
  <si>
    <t>Belge No 4</t>
  </si>
  <si>
    <t>Tahsilat-4</t>
  </si>
  <si>
    <t>Durum 4</t>
  </si>
  <si>
    <t>Banka 4</t>
  </si>
  <si>
    <t>Banka 3</t>
  </si>
  <si>
    <t>Banka 2</t>
  </si>
  <si>
    <t>Banka 1</t>
  </si>
  <si>
    <t>03.02.2021</t>
  </si>
  <si>
    <t>E-22998661-250.99-3809</t>
  </si>
  <si>
    <t>08.02.2021</t>
  </si>
  <si>
    <t>09.02.2021</t>
  </si>
  <si>
    <t>10.05.2021</t>
  </si>
  <si>
    <t>19.03.2020</t>
  </si>
  <si>
    <t>26.03.2020</t>
  </si>
  <si>
    <t>22.09.2020</t>
  </si>
  <si>
    <t>Ambarlı</t>
  </si>
  <si>
    <t>Halkbank</t>
  </si>
  <si>
    <t>Birden Fazla</t>
  </si>
  <si>
    <t>14.02.2023</t>
  </si>
  <si>
    <t>04.10.2022</t>
  </si>
  <si>
    <t>E-22998661-250.99-42290</t>
  </si>
  <si>
    <t>09.10.2022</t>
  </si>
  <si>
    <t>08.01.2023</t>
  </si>
  <si>
    <t>18.03.2022</t>
  </si>
  <si>
    <t>31.03.2022</t>
  </si>
  <si>
    <t>27.09.2022</t>
  </si>
  <si>
    <t>S0621330D79901</t>
  </si>
  <si>
    <t>S06207622AD501</t>
  </si>
  <si>
    <t>S0621360C47701</t>
  </si>
  <si>
    <t>31.08.2022</t>
  </si>
  <si>
    <t>E-22998661-250.99-36310</t>
  </si>
  <si>
    <t>05.09.2022</t>
  </si>
  <si>
    <t>06.09.2022</t>
  </si>
  <si>
    <t>24.02.2022</t>
  </si>
  <si>
    <t>Uganda</t>
  </si>
  <si>
    <t>Vakıfbank</t>
  </si>
  <si>
    <t>S0612211C62001</t>
  </si>
  <si>
    <t>S062024019EE01</t>
  </si>
  <si>
    <t>S062074315A501</t>
  </si>
  <si>
    <t>13.01.2023</t>
  </si>
  <si>
    <t>E-22998661-250.99-2115</t>
  </si>
  <si>
    <t>18.01.2023</t>
  </si>
  <si>
    <t>19.01.2023</t>
  </si>
  <si>
    <t>19.04.2023</t>
  </si>
  <si>
    <t>01.04.2022</t>
  </si>
  <si>
    <t>alBaraka</t>
  </si>
  <si>
    <t>24.02.2023</t>
  </si>
  <si>
    <t>E-22998661-250.99-7176</t>
  </si>
  <si>
    <t>01.03.2023</t>
  </si>
  <si>
    <t>02.03.2023</t>
  </si>
  <si>
    <t>31.05.2023</t>
  </si>
  <si>
    <t>16.08.2022</t>
  </si>
  <si>
    <t>21.08.2022</t>
  </si>
  <si>
    <t>17.02.2023</t>
  </si>
  <si>
    <t>12.09.2023</t>
  </si>
  <si>
    <t>E-22998661-250.99-26026</t>
  </si>
  <si>
    <t>17.09.2023</t>
  </si>
  <si>
    <t>18.09.2023</t>
  </si>
  <si>
    <t>17.12.2023</t>
  </si>
  <si>
    <t>21.02.2023</t>
  </si>
  <si>
    <t>08.03.2023</t>
  </si>
  <si>
    <t>04.09.2023</t>
  </si>
  <si>
    <t>S0630941BD5801</t>
  </si>
  <si>
    <t>S0630520E5A301</t>
  </si>
  <si>
    <t>06.02.2023</t>
  </si>
  <si>
    <t>E-22998661-250.99-5158</t>
  </si>
  <si>
    <t>07.02.2023</t>
  </si>
  <si>
    <t>08.02.2023</t>
  </si>
  <si>
    <t>09.05.2023</t>
  </si>
  <si>
    <t>20.07.2022</t>
  </si>
  <si>
    <t>30.07.2022</t>
  </si>
  <si>
    <t>26.01.2023</t>
  </si>
  <si>
    <t>Filipinler</t>
  </si>
  <si>
    <t>Akbank</t>
  </si>
  <si>
    <t>7890103209FS</t>
  </si>
  <si>
    <t>29.08.2023</t>
  </si>
  <si>
    <t>E-22998661-250.99-24131</t>
  </si>
  <si>
    <t>05.09.2023</t>
  </si>
  <si>
    <t>04.12.2023</t>
  </si>
  <si>
    <t>16.08.2023</t>
  </si>
  <si>
    <t>220907085674</t>
  </si>
  <si>
    <t>230310067108</t>
  </si>
  <si>
    <t>22.11.2023</t>
  </si>
  <si>
    <t>E-22998661-250.99-36575</t>
  </si>
  <si>
    <t>27.11.2023</t>
  </si>
  <si>
    <t>28.11.2023</t>
  </si>
  <si>
    <t>26.02.2024</t>
  </si>
  <si>
    <t>18.04.2023</t>
  </si>
  <si>
    <t>27.04.2023</t>
  </si>
  <si>
    <t>24.10.2023</t>
  </si>
  <si>
    <t>F9S2312215264200</t>
  </si>
  <si>
    <t>E-22998661-250.99-8888</t>
  </si>
  <si>
    <t>18.03.2023</t>
  </si>
  <si>
    <t>19.03.2023</t>
  </si>
  <si>
    <t>17.06.2023</t>
  </si>
  <si>
    <t>22.08.2022</t>
  </si>
  <si>
    <t>03.09.2022</t>
  </si>
  <si>
    <t>Bulgaristan</t>
  </si>
  <si>
    <t>07.07.2023</t>
  </si>
  <si>
    <t>E-22998661-250.99-17928</t>
  </si>
  <si>
    <t>12.07.2023</t>
  </si>
  <si>
    <t>13.07.2023</t>
  </si>
  <si>
    <t>11.10.2023</t>
  </si>
  <si>
    <t>15.12.2022</t>
  </si>
  <si>
    <t>18.12.2022</t>
  </si>
  <si>
    <t>16.06.2023</t>
  </si>
  <si>
    <t>Türkiye İş Bankası</t>
  </si>
  <si>
    <t>1420ef300130</t>
  </si>
  <si>
    <t>E-22998661-250.99-1326</t>
  </si>
  <si>
    <t>17.01.2023</t>
  </si>
  <si>
    <t>14.01.2023</t>
  </si>
  <si>
    <t>15.01.2023</t>
  </si>
  <si>
    <t>27.06.2022</t>
  </si>
  <si>
    <t>07.07.2022</t>
  </si>
  <si>
    <t>03.01.2023</t>
  </si>
  <si>
    <t>2145hımm23001030</t>
  </si>
  <si>
    <t>E-22998661-250.99-1327</t>
  </si>
  <si>
    <t>15.04.2023</t>
  </si>
  <si>
    <t>220421AZ00027001</t>
  </si>
  <si>
    <t>E-22998661-250.99-50853</t>
  </si>
  <si>
    <t>10.05.2022</t>
  </si>
  <si>
    <t>14.11.2022</t>
  </si>
  <si>
    <t>8286449307FS</t>
  </si>
  <si>
    <t>7290005327FS</t>
  </si>
  <si>
    <t>9249096361fs</t>
  </si>
  <si>
    <t>23.02.2023</t>
  </si>
  <si>
    <t>E-22998661-250.99-7086</t>
  </si>
  <si>
    <t>27.02.2023</t>
  </si>
  <si>
    <t>28.02.2023</t>
  </si>
  <si>
    <t>29.05.2023</t>
  </si>
  <si>
    <t>05.08.2022</t>
  </si>
  <si>
    <t>13.08.2022</t>
  </si>
  <si>
    <t>09.02.2023</t>
  </si>
  <si>
    <t>E-22998661-250.99-5159</t>
  </si>
  <si>
    <t>13.02.2023</t>
  </si>
  <si>
    <t>06.07.2022</t>
  </si>
  <si>
    <t>15.05.2023</t>
  </si>
  <si>
    <t>3534757198FS</t>
  </si>
  <si>
    <t>20.12.2022</t>
  </si>
  <si>
    <t>E-22998661-250.99-54462</t>
  </si>
  <si>
    <t>25.12.2022</t>
  </si>
  <si>
    <t>26.12.2022</t>
  </si>
  <si>
    <t>26.03.2023</t>
  </si>
  <si>
    <t>17.06.2022</t>
  </si>
  <si>
    <t>18.06.2022</t>
  </si>
  <si>
    <t>FAAS215107208800</t>
  </si>
  <si>
    <t>E-22998661-250.99-50835</t>
  </si>
  <si>
    <t>06.05.2022</t>
  </si>
  <si>
    <t>11.05.2022</t>
  </si>
  <si>
    <t>07.11.2022</t>
  </si>
  <si>
    <t>2316757000945</t>
  </si>
  <si>
    <t>E-22998661-250.99-1325</t>
  </si>
  <si>
    <t>Ege Serbest Bölge</t>
  </si>
  <si>
    <t>FAAS213706636700</t>
  </si>
  <si>
    <t>23.12.2022</t>
  </si>
  <si>
    <t>E-22998661-250.99-55255</t>
  </si>
  <si>
    <t>29.12.2022</t>
  </si>
  <si>
    <t>30.12.2022</t>
  </si>
  <si>
    <t>30.03.2023</t>
  </si>
  <si>
    <t>21.06.2022</t>
  </si>
  <si>
    <t>220421AZ0027041</t>
  </si>
  <si>
    <t>E-22998661-250.99-51641</t>
  </si>
  <si>
    <t>07.12.2022</t>
  </si>
  <si>
    <t>08.12.2022</t>
  </si>
  <si>
    <t>ASW46887/280922</t>
  </si>
  <si>
    <t>E-22998661-250.99-42295</t>
  </si>
  <si>
    <t>16.03.2022</t>
  </si>
  <si>
    <t>05.03.2021</t>
  </si>
  <si>
    <t>E-22998661-250.99-8782</t>
  </si>
  <si>
    <t>13.03.2021</t>
  </si>
  <si>
    <t>14.03.2021</t>
  </si>
  <si>
    <t>12.06.2021</t>
  </si>
  <si>
    <t>17.04.2020</t>
  </si>
  <si>
    <t>24.04.2020</t>
  </si>
  <si>
    <t>21.10.2020</t>
  </si>
  <si>
    <t>10.02.2021</t>
  </si>
  <si>
    <t>E-22998661-250.99-4732</t>
  </si>
  <si>
    <t>15.02.2021</t>
  </si>
  <si>
    <t>16.02.2021</t>
  </si>
  <si>
    <t>17.05.2021</t>
  </si>
  <si>
    <t>18.07.2020</t>
  </si>
  <si>
    <t>20.07.2020</t>
  </si>
  <si>
    <t>18.01.2021</t>
  </si>
  <si>
    <t>Büyük Britanya</t>
  </si>
  <si>
    <t>E-22998661-250.99-4745</t>
  </si>
  <si>
    <t>29.07.2020</t>
  </si>
  <si>
    <t>30.07.2020</t>
  </si>
  <si>
    <t>26.01.2021</t>
  </si>
  <si>
    <t>E-22998661-250.99-8786</t>
  </si>
  <si>
    <t>14.05.2020</t>
  </si>
  <si>
    <t>19.05.2020</t>
  </si>
  <si>
    <t>15.11.2020</t>
  </si>
  <si>
    <t>sw08122016392684</t>
  </si>
  <si>
    <t>SW07122011532529</t>
  </si>
  <si>
    <t>E-22998661-250.99-3808</t>
  </si>
  <si>
    <t>30.04.2020</t>
  </si>
  <si>
    <t>01.05.2020</t>
  </si>
  <si>
    <t>28.10.2020</t>
  </si>
  <si>
    <t>24.02.2021</t>
  </si>
  <si>
    <t>E-22998661-250.99-6621</t>
  </si>
  <si>
    <t>01.03.2021</t>
  </si>
  <si>
    <t>02.03.2021</t>
  </si>
  <si>
    <t>31.05.2021</t>
  </si>
  <si>
    <t>08.07.2020</t>
  </si>
  <si>
    <t>10.07.2020</t>
  </si>
  <si>
    <t>06.01.2021</t>
  </si>
  <si>
    <t>E-22998661-250.99-6625</t>
  </si>
  <si>
    <t>01.07.2020</t>
  </si>
  <si>
    <t>02.07.2020</t>
  </si>
  <si>
    <t>29.12.2020</t>
  </si>
  <si>
    <t>11.03.2021</t>
  </si>
  <si>
    <t>E-22998661-250.99-9682</t>
  </si>
  <si>
    <t>18.03.2021</t>
  </si>
  <si>
    <t>19.03.2021</t>
  </si>
  <si>
    <t>17.06.2021</t>
  </si>
  <si>
    <t>22.08.2020</t>
  </si>
  <si>
    <t>23.08.2020</t>
  </si>
  <si>
    <t>19.02.2021</t>
  </si>
  <si>
    <t>08.10.2020</t>
  </si>
  <si>
    <t>E-22998661-250.99-27562</t>
  </si>
  <si>
    <t>13.10.2020</t>
  </si>
  <si>
    <t>14.10.2020</t>
  </si>
  <si>
    <t>12.01.2021</t>
  </si>
  <si>
    <t>11.03.2020</t>
  </si>
  <si>
    <t>12.03.2020</t>
  </si>
  <si>
    <t>08.09.2020</t>
  </si>
  <si>
    <t>E-22998661-250.99-4474</t>
  </si>
  <si>
    <t>14.02.2021</t>
  </si>
  <si>
    <t>16.05.2021</t>
  </si>
  <si>
    <t>05.06.2020</t>
  </si>
  <si>
    <t>07.06.2020</t>
  </si>
  <si>
    <t>04.12.2020</t>
  </si>
  <si>
    <t>15.01.2021</t>
  </si>
  <si>
    <t>E-22998661-250.99-1901</t>
  </si>
  <si>
    <t>23.01.2021</t>
  </si>
  <si>
    <t>24.01.2021</t>
  </si>
  <si>
    <t>24.04.2021</t>
  </si>
  <si>
    <t>25.04.2020</t>
  </si>
  <si>
    <t>22.10.2020</t>
  </si>
  <si>
    <t>E-22998661-250.99-1971</t>
  </si>
  <si>
    <t>20.06.2020</t>
  </si>
  <si>
    <t>17.12.2020</t>
  </si>
  <si>
    <t>01.07.2022</t>
  </si>
  <si>
    <t>E-22998661-250.99-28689</t>
  </si>
  <si>
    <t>08.12.2021</t>
  </si>
  <si>
    <t>27.12.2021</t>
  </si>
  <si>
    <t>Kolombiya</t>
  </si>
  <si>
    <t>3492642154ES</t>
  </si>
  <si>
    <t>E-22998661-250.99-8784</t>
  </si>
  <si>
    <t>07.05.2020</t>
  </si>
  <si>
    <t>12.05.2020</t>
  </si>
  <si>
    <t>09.11.2020</t>
  </si>
  <si>
    <t>E-22998661-250.99-8788</t>
  </si>
  <si>
    <t>29.05.2020</t>
  </si>
  <si>
    <t>31.05.2020</t>
  </si>
  <si>
    <t>E-22998661-250.99-8787</t>
  </si>
  <si>
    <t>23.05.2020</t>
  </si>
  <si>
    <t>24.05.2020</t>
  </si>
  <si>
    <t>20.11.2020</t>
  </si>
  <si>
    <t>E-22998661-250.99-8785</t>
  </si>
  <si>
    <t>15.05.2020</t>
  </si>
  <si>
    <t>11.11.2020</t>
  </si>
  <si>
    <t>Deneme</t>
  </si>
  <si>
    <t>1111111111111</t>
  </si>
  <si>
    <t>Av. Deneme</t>
  </si>
  <si>
    <t>deneme</t>
  </si>
  <si>
    <t>E-22998661-250.99-…....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</si>
</sst>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d/mm/yyyy;@"/>
    <numFmt numFmtId="165" formatCode="#,##0.00[$USD]\ "/>
    <numFmt numFmtId="166" formatCode="#,##0.00&quot;₺&quot;"/>
    <numFmt numFmtId="167" formatCode="%0.00"/>
    <numFmt numFmtId="168" formatCode="#,##0.0000&quot;₺&quot;"/>
    <numFmt numFmtId="170" formatCode="#,##0.0000"/>
    <numFmt numFmtId="171" formatCode="&quot;₺&quot;#,##0.00"/>
    <numFmt numFmtId="172" formatCode="#,##0.000000"/>
  </numFmts>
  <fonts count="2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7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b/>
      <sz val="8"/>
      <color rgb="FF000000"/>
      <name val="Times New Roman"/>
      <family val="1"/>
      <charset val="162"/>
    </font>
    <font>
      <sz val="11"/>
      <color theme="5" tint="-0.249977111117893"/>
      <name val="Times New Roman"/>
      <family val="1"/>
      <charset val="162"/>
    </font>
    <font>
      <sz val="11"/>
      <color theme="0"/>
      <name val="Times New Roman"/>
      <family val="1"/>
      <charset val="162"/>
    </font>
    <font>
      <sz val="11"/>
      <color theme="9" tint="-0.249977111117893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7"/>
      <color rgb="FF000000"/>
      <name val="Times New Roman"/>
      <family val="1"/>
      <charset val="162"/>
    </font>
    <font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5" tint="-0.249977111117893"/>
      <name val="Times New Roman"/>
      <family val="1"/>
      <charset val="162"/>
    </font>
    <font>
      <b/>
      <sz val="11"/>
      <color theme="9" tint="-0.249977111117893"/>
      <name val="Times New Roman"/>
      <family val="1"/>
      <charset val="162"/>
    </font>
    <font>
      <b/>
      <sz val="11"/>
      <color theme="0"/>
      <name val="Times New Roman"/>
      <family val="1"/>
      <charset val="162"/>
    </font>
    <font>
      <sz val="11"/>
      <color rgb="FFFF0000"/>
      <name val="Times New Roman"/>
      <family val="1"/>
      <charset val="162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3" fillId="0" borderId="0"/>
    <xf numFmtId="0" fontId="4" fillId="0" borderId="0"/>
    <xf numFmtId="9" fontId="1" fillId="0" borderId="0" applyFont="0" applyFill="0" applyBorder="0" applyAlignment="0" applyProtection="0"/>
    <xf numFmtId="0" fontId="1" fillId="13" borderId="0" applyNumberFormat="0" applyBorder="0" applyAlignment="0" applyProtection="0"/>
    <xf numFmtId="0" fontId="15" fillId="14" borderId="0" applyNumberFormat="0" applyBorder="0" applyAlignment="0" applyProtection="0"/>
  </cellStyleXfs>
  <cellXfs count="104">
    <xf numFmtId="0" fontId="0" fillId="0" borderId="0" xfId="0"/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9" fontId="7" fillId="0" borderId="2" xfId="1" quotePrefix="1" applyNumberFormat="1" applyFont="1" applyBorder="1" applyAlignment="1">
      <alignment horizontal="center" vertical="center" wrapText="1"/>
    </xf>
    <xf numFmtId="9" fontId="7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7" fillId="0" borderId="2" xfId="1" quotePrefix="1" applyFont="1" applyBorder="1" applyAlignment="1">
      <alignment horizontal="center" wrapText="1"/>
    </xf>
    <xf numFmtId="0" fontId="7" fillId="0" borderId="1" xfId="1" applyFont="1" applyBorder="1"/>
    <xf numFmtId="164" fontId="9" fillId="2" borderId="1" xfId="0" applyNumberFormat="1" applyFont="1" applyFill="1" applyBorder="1" applyAlignment="1">
      <alignment horizontal="center" vertical="center" wrapText="1"/>
    </xf>
    <xf numFmtId="164" fontId="9" fillId="5" borderId="0" xfId="0" applyNumberFormat="1" applyFont="1" applyFill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6" fillId="6" borderId="0" xfId="0" applyNumberFormat="1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49" fontId="6" fillId="5" borderId="0" xfId="0" applyNumberFormat="1" applyFont="1" applyFill="1" applyAlignment="1">
      <alignment horizontal="center"/>
    </xf>
    <xf numFmtId="49" fontId="6" fillId="4" borderId="0" xfId="0" applyNumberFormat="1" applyFont="1" applyFill="1" applyAlignment="1">
      <alignment horizontal="center"/>
    </xf>
    <xf numFmtId="49" fontId="11" fillId="3" borderId="0" xfId="0" applyNumberFormat="1" applyFont="1" applyFill="1" applyAlignment="1">
      <alignment horizontal="center"/>
    </xf>
    <xf numFmtId="49" fontId="6" fillId="2" borderId="0" xfId="0" applyNumberFormat="1" applyFont="1" applyFill="1" applyAlignment="1">
      <alignment horizontal="center"/>
    </xf>
    <xf numFmtId="49" fontId="6" fillId="10" borderId="0" xfId="0" applyNumberFormat="1" applyFont="1" applyFill="1" applyAlignment="1">
      <alignment horizontal="center"/>
    </xf>
    <xf numFmtId="49" fontId="6" fillId="0" borderId="0" xfId="0" applyNumberFormat="1" applyFont="1"/>
    <xf numFmtId="0" fontId="6" fillId="0" borderId="0" xfId="0" applyFont="1"/>
    <xf numFmtId="4" fontId="6" fillId="10" borderId="0" xfId="0" applyNumberFormat="1" applyFont="1" applyFill="1"/>
    <xf numFmtId="4" fontId="6" fillId="0" borderId="0" xfId="0" applyNumberFormat="1" applyFont="1"/>
    <xf numFmtId="4" fontId="10" fillId="6" borderId="0" xfId="0" applyNumberFormat="1" applyFont="1" applyFill="1"/>
    <xf numFmtId="170" fontId="6" fillId="6" borderId="0" xfId="0" applyNumberFormat="1" applyFont="1" applyFill="1" applyAlignment="1">
      <alignment horizontal="center"/>
    </xf>
    <xf numFmtId="167" fontId="6" fillId="0" borderId="0" xfId="5" applyNumberFormat="1" applyFont="1" applyAlignment="1">
      <alignment horizontal="center"/>
    </xf>
    <xf numFmtId="165" fontId="6" fillId="0" borderId="0" xfId="0" applyNumberFormat="1" applyFont="1"/>
    <xf numFmtId="4" fontId="6" fillId="0" borderId="0" xfId="0" applyNumberFormat="1" applyFont="1" applyAlignment="1">
      <alignment horizontal="right"/>
    </xf>
    <xf numFmtId="168" fontId="11" fillId="3" borderId="0" xfId="0" applyNumberFormat="1" applyFont="1" applyFill="1" applyAlignment="1">
      <alignment horizontal="center"/>
    </xf>
    <xf numFmtId="166" fontId="6" fillId="0" borderId="0" xfId="0" applyNumberFormat="1" applyFont="1"/>
    <xf numFmtId="166" fontId="6" fillId="9" borderId="0" xfId="0" applyNumberFormat="1" applyFont="1" applyFill="1"/>
    <xf numFmtId="0" fontId="6" fillId="10" borderId="0" xfId="0" applyFont="1" applyFill="1" applyAlignment="1">
      <alignment horizontal="center"/>
    </xf>
    <xf numFmtId="4" fontId="6" fillId="8" borderId="0" xfId="0" applyNumberFormat="1" applyFont="1" applyFill="1"/>
    <xf numFmtId="0" fontId="6" fillId="8" borderId="0" xfId="0" applyFont="1" applyFill="1" applyAlignment="1">
      <alignment horizontal="center"/>
    </xf>
    <xf numFmtId="49" fontId="6" fillId="8" borderId="0" xfId="0" applyNumberFormat="1" applyFont="1" applyFill="1" applyAlignment="1">
      <alignment horizontal="center"/>
    </xf>
    <xf numFmtId="170" fontId="6" fillId="8" borderId="0" xfId="0" applyNumberFormat="1" applyFont="1" applyFill="1"/>
    <xf numFmtId="4" fontId="10" fillId="0" borderId="0" xfId="0" applyNumberFormat="1" applyFont="1"/>
    <xf numFmtId="170" fontId="6" fillId="4" borderId="0" xfId="0" applyNumberFormat="1" applyFont="1" applyFill="1" applyAlignment="1">
      <alignment horizontal="center"/>
    </xf>
    <xf numFmtId="0" fontId="6" fillId="9" borderId="0" xfId="0" applyFont="1" applyFill="1"/>
    <xf numFmtId="0" fontId="11" fillId="3" borderId="0" xfId="0" applyFont="1" applyFill="1" applyAlignment="1">
      <alignment horizontal="center"/>
    </xf>
    <xf numFmtId="4" fontId="6" fillId="4" borderId="0" xfId="0" applyNumberFormat="1" applyFont="1" applyFill="1" applyAlignment="1">
      <alignment horizontal="center"/>
    </xf>
    <xf numFmtId="0" fontId="6" fillId="10" borderId="0" xfId="0" applyFont="1" applyFill="1"/>
    <xf numFmtId="170" fontId="10" fillId="6" borderId="0" xfId="0" applyNumberFormat="1" applyFont="1" applyFill="1"/>
    <xf numFmtId="4" fontId="12" fillId="6" borderId="0" xfId="0" applyNumberFormat="1" applyFont="1" applyFill="1"/>
    <xf numFmtId="4" fontId="12" fillId="0" borderId="0" xfId="0" applyNumberFormat="1" applyFont="1"/>
    <xf numFmtId="0" fontId="6" fillId="0" borderId="0" xfId="0" applyFont="1" applyAlignment="1">
      <alignment horizontal="left"/>
    </xf>
    <xf numFmtId="0" fontId="6" fillId="11" borderId="0" xfId="0" applyFont="1" applyFill="1"/>
    <xf numFmtId="3" fontId="6" fillId="11" borderId="0" xfId="0" applyNumberFormat="1" applyFont="1" applyFill="1" applyAlignment="1">
      <alignment horizontal="center"/>
    </xf>
    <xf numFmtId="49" fontId="13" fillId="11" borderId="0" xfId="0" applyNumberFormat="1" applyFont="1" applyFill="1" applyAlignment="1">
      <alignment horizontal="center"/>
    </xf>
    <xf numFmtId="0" fontId="14" fillId="0" borderId="1" xfId="0" applyFont="1" applyBorder="1" applyAlignment="1">
      <alignment vertical="center"/>
    </xf>
    <xf numFmtId="9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70" fontId="10" fillId="6" borderId="0" xfId="0" applyNumberFormat="1" applyFont="1" applyFill="1" applyAlignment="1">
      <alignment horizontal="center"/>
    </xf>
    <xf numFmtId="170" fontId="10" fillId="0" borderId="0" xfId="0" applyNumberFormat="1" applyFont="1" applyAlignment="1">
      <alignment horizontal="center"/>
    </xf>
    <xf numFmtId="0" fontId="11" fillId="12" borderId="0" xfId="0" applyFont="1" applyFill="1" applyAlignment="1">
      <alignment horizontal="center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11" borderId="0" xfId="0" applyFont="1" applyFill="1" applyAlignment="1">
      <alignment horizontal="center"/>
    </xf>
    <xf numFmtId="172" fontId="10" fillId="6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165" fontId="15" fillId="14" borderId="0" xfId="7" applyNumberFormat="1" applyAlignment="1">
      <alignment horizontal="center"/>
    </xf>
    <xf numFmtId="164" fontId="15" fillId="14" borderId="0" xfId="7" applyNumberFormat="1" applyAlignment="1">
      <alignment horizontal="center"/>
    </xf>
    <xf numFmtId="165" fontId="1" fillId="13" borderId="0" xfId="6" applyNumberFormat="1" applyAlignment="1">
      <alignment horizontal="center"/>
    </xf>
    <xf numFmtId="164" fontId="1" fillId="13" borderId="0" xfId="6" applyNumberFormat="1" applyAlignment="1">
      <alignment horizontal="center"/>
    </xf>
    <xf numFmtId="14" fontId="6" fillId="0" borderId="0" xfId="0" applyNumberFormat="1" applyFont="1" applyAlignment="1">
      <alignment horizontal="center"/>
    </xf>
    <xf numFmtId="4" fontId="6" fillId="16" borderId="0" xfId="0" applyNumberFormat="1" applyFont="1" applyFill="1"/>
    <xf numFmtId="0" fontId="6" fillId="16" borderId="0" xfId="0" applyFont="1" applyFill="1"/>
    <xf numFmtId="0" fontId="0" fillId="0" borderId="1" xfId="0" applyBorder="1"/>
    <xf numFmtId="166" fontId="0" fillId="0" borderId="1" xfId="0" applyNumberFormat="1" applyBorder="1"/>
    <xf numFmtId="4" fontId="6" fillId="9" borderId="0" xfId="0" applyNumberFormat="1" applyFont="1" applyFill="1"/>
    <xf numFmtId="167" fontId="8" fillId="0" borderId="1" xfId="1" quotePrefix="1" applyNumberFormat="1" applyFont="1" applyBorder="1" applyAlignment="1">
      <alignment horizontal="center"/>
    </xf>
    <xf numFmtId="167" fontId="6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9" fontId="13" fillId="6" borderId="0" xfId="0" applyNumberFormat="1" applyFont="1" applyFill="1" applyAlignment="1">
      <alignment horizontal="center"/>
    </xf>
    <xf numFmtId="49" fontId="13" fillId="7" borderId="0" xfId="0" applyNumberFormat="1" applyFont="1" applyFill="1" applyAlignment="1">
      <alignment horizontal="center"/>
    </xf>
    <xf numFmtId="49" fontId="13" fillId="5" borderId="0" xfId="0" applyNumberFormat="1" applyFont="1" applyFill="1" applyAlignment="1">
      <alignment horizontal="center"/>
    </xf>
    <xf numFmtId="49" fontId="13" fillId="15" borderId="0" xfId="0" applyNumberFormat="1" applyFont="1" applyFill="1" applyAlignment="1">
      <alignment horizontal="center"/>
    </xf>
    <xf numFmtId="4" fontId="13" fillId="10" borderId="0" xfId="0" applyNumberFormat="1" applyFont="1" applyFill="1" applyAlignment="1">
      <alignment horizontal="center"/>
    </xf>
    <xf numFmtId="49" fontId="13" fillId="10" borderId="0" xfId="0" applyNumberFormat="1" applyFont="1" applyFill="1" applyAlignment="1">
      <alignment horizontal="center"/>
    </xf>
    <xf numFmtId="4" fontId="13" fillId="0" borderId="0" xfId="0" applyNumberFormat="1" applyFont="1" applyAlignment="1">
      <alignment horizontal="center"/>
    </xf>
    <xf numFmtId="170" fontId="17" fillId="6" borderId="0" xfId="0" applyNumberFormat="1" applyFont="1" applyFill="1" applyAlignment="1">
      <alignment horizontal="center"/>
    </xf>
    <xf numFmtId="4" fontId="17" fillId="6" borderId="0" xfId="0" applyNumberFormat="1" applyFont="1" applyFill="1" applyAlignment="1">
      <alignment horizontal="center"/>
    </xf>
    <xf numFmtId="4" fontId="18" fillId="6" borderId="0" xfId="0" applyNumberFormat="1" applyFont="1" applyFill="1" applyAlignment="1">
      <alignment horizontal="center"/>
    </xf>
    <xf numFmtId="4" fontId="13" fillId="6" borderId="0" xfId="0" applyNumberFormat="1" applyFont="1" applyFill="1" applyAlignment="1">
      <alignment horizontal="center"/>
    </xf>
    <xf numFmtId="49" fontId="19" fillId="3" borderId="0" xfId="0" applyNumberFormat="1" applyFont="1" applyFill="1" applyAlignment="1">
      <alignment horizontal="center"/>
    </xf>
    <xf numFmtId="49" fontId="13" fillId="2" borderId="0" xfId="0" applyNumberFormat="1" applyFont="1" applyFill="1" applyAlignment="1">
      <alignment horizontal="center"/>
    </xf>
    <xf numFmtId="49" fontId="13" fillId="9" borderId="0" xfId="0" applyNumberFormat="1" applyFont="1" applyFill="1" applyAlignment="1">
      <alignment horizontal="center"/>
    </xf>
    <xf numFmtId="4" fontId="13" fillId="9" borderId="0" xfId="0" applyNumberFormat="1" applyFont="1" applyFill="1" applyAlignment="1">
      <alignment horizontal="center"/>
    </xf>
    <xf numFmtId="49" fontId="19" fillId="12" borderId="0" xfId="0" applyNumberFormat="1" applyFont="1" applyFill="1" applyAlignment="1">
      <alignment horizontal="center"/>
    </xf>
    <xf numFmtId="4" fontId="13" fillId="16" borderId="0" xfId="0" applyNumberFormat="1" applyFont="1" applyFill="1" applyAlignment="1">
      <alignment horizontal="center"/>
    </xf>
    <xf numFmtId="0" fontId="13" fillId="16" borderId="0" xfId="0" applyFont="1" applyFill="1" applyAlignment="1">
      <alignment horizontal="center"/>
    </xf>
    <xf numFmtId="0" fontId="16" fillId="0" borderId="1" xfId="0" applyFont="1" applyBorder="1" applyAlignment="1">
      <alignment horizontal="center"/>
    </xf>
    <xf numFmtId="4" fontId="13" fillId="12" borderId="0" xfId="0" applyNumberFormat="1" applyFont="1" applyFill="1" applyAlignment="1">
      <alignment horizontal="center"/>
    </xf>
    <xf numFmtId="171" fontId="6" fillId="12" borderId="0" xfId="0" applyNumberFormat="1" applyFont="1" applyFill="1"/>
    <xf numFmtId="0" fontId="6" fillId="12" borderId="0" xfId="0" applyFont="1" applyFill="1"/>
    <xf numFmtId="4" fontId="20" fillId="10" borderId="0" xfId="0" applyNumberFormat="1" applyFont="1" applyFill="1"/>
    <xf numFmtId="3" fontId="6" fillId="2" borderId="0" xfId="0" applyNumberFormat="1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49" fontId="6" fillId="0" borderId="0" xfId="0" quotePrefix="1" applyNumberFormat="1" applyFont="1" applyAlignment="1">
      <alignment horizontal="center"/>
    </xf>
  </cellXfs>
  <cellStyles count="8">
    <cellStyle name="%60 - Vurgu1" xfId="6" builtinId="32"/>
    <cellStyle name="Normal" xfId="0" builtinId="0"/>
    <cellStyle name="Normal 2" xfId="1" xr:uid="{00000000-0005-0000-0000-000002000000}"/>
    <cellStyle name="Normal 2 2" xfId="2" xr:uid="{00000000-0005-0000-0000-000003000000}"/>
    <cellStyle name="Normal 3" xfId="3" xr:uid="{00000000-0005-0000-0000-000004000000}"/>
    <cellStyle name="Normal 4" xfId="4" xr:uid="{00000000-0005-0000-0000-000005000000}"/>
    <cellStyle name="Vurgu2" xfId="7" builtinId="33"/>
    <cellStyle name="Yüzd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B1480"/>
  <sheetViews>
    <sheetView tabSelected="1" view="pageBreakPreview" zoomScaleSheetLayoutView="100" workbookViewId="0"/>
  </sheetViews>
  <sheetFormatPr defaultColWidth="9.140625" defaultRowHeight="15" x14ac:dyDescent="0.25"/>
  <cols>
    <col min="1" max="1" width="12.85546875" style="22" bestFit="1" customWidth="1"/>
    <col min="2" max="2" width="16.140625" style="22" bestFit="1" customWidth="1"/>
    <col min="3" max="3" width="14.28515625" style="22" bestFit="1" customWidth="1"/>
    <col min="4" max="4" width="16.140625" style="22" bestFit="1" customWidth="1"/>
    <col min="5" max="5" width="17" style="22" bestFit="1" customWidth="1"/>
    <col min="6" max="6" width="20.7109375" style="22" bestFit="1" customWidth="1"/>
    <col min="7" max="7" width="17.140625" style="13" bestFit="1" customWidth="1"/>
    <col min="8" max="8" width="40.28515625" style="23" bestFit="1" customWidth="1"/>
    <col min="9" max="9" width="19.85546875" style="13" bestFit="1" customWidth="1"/>
    <col min="10" max="10" width="49.140625" style="14" bestFit="1" customWidth="1"/>
    <col min="11" max="11" width="71.140625" style="23" bestFit="1" customWidth="1"/>
    <col min="12" max="12" width="11.140625" style="14" bestFit="1" customWidth="1"/>
    <col min="13" max="13" width="42.5703125" style="23" bestFit="1" customWidth="1"/>
    <col min="14" max="14" width="26.28515625" style="13" bestFit="1" customWidth="1"/>
    <col min="15" max="15" width="17.28515625" style="13" bestFit="1" customWidth="1"/>
    <col min="16" max="16" width="17.42578125" style="13" bestFit="1" customWidth="1"/>
    <col min="17" max="17" width="29" style="15" bestFit="1" customWidth="1"/>
    <col min="18" max="18" width="43.42578125" style="15" bestFit="1" customWidth="1"/>
    <col min="19" max="19" width="37.85546875" style="16" bestFit="1" customWidth="1"/>
    <col min="20" max="20" width="35.85546875" style="16" bestFit="1" customWidth="1"/>
    <col min="21" max="21" width="19.5703125" style="17" bestFit="1" customWidth="1"/>
    <col min="22" max="22" width="16.85546875" style="17" bestFit="1" customWidth="1"/>
    <col min="23" max="23" width="40.42578125" style="18" bestFit="1" customWidth="1"/>
    <col min="24" max="24" width="23" style="23" bestFit="1" customWidth="1"/>
    <col min="25" max="25" width="20" style="23" bestFit="1" customWidth="1"/>
    <col min="26" max="26" width="18.5703125" style="24" bestFit="1" customWidth="1"/>
    <col min="27" max="27" width="19.140625" style="44" bestFit="1" customWidth="1"/>
    <col min="28" max="28" width="25.42578125" style="25" bestFit="1" customWidth="1"/>
    <col min="29" max="29" width="16.5703125" style="25" bestFit="1" customWidth="1"/>
    <col min="30" max="30" width="18.140625" style="56" bestFit="1" customWidth="1"/>
    <col min="31" max="31" width="15.28515625" style="56" bestFit="1" customWidth="1"/>
    <col min="32" max="32" width="15" style="39" bestFit="1" customWidth="1"/>
    <col min="33" max="33" width="15.42578125" style="47" bestFit="1" customWidth="1"/>
    <col min="34" max="34" width="13.140625" style="39" bestFit="1" customWidth="1"/>
    <col min="35" max="35" width="15.7109375" style="47" bestFit="1" customWidth="1"/>
    <col min="36" max="36" width="17.140625" style="39" bestFit="1" customWidth="1"/>
    <col min="37" max="37" width="14.42578125" style="62" bestFit="1" customWidth="1"/>
    <col min="38" max="38" width="16.28515625" style="43" bestFit="1" customWidth="1"/>
    <col min="39" max="39" width="17" style="25" bestFit="1" customWidth="1"/>
    <col min="40" max="40" width="16" style="25" bestFit="1" customWidth="1"/>
    <col min="41" max="41" width="30.5703125" style="25" bestFit="1" customWidth="1"/>
    <col min="42" max="42" width="28.42578125" style="13" bestFit="1" customWidth="1"/>
    <col min="43" max="43" width="16.42578125" style="19" bestFit="1" customWidth="1"/>
    <col min="44" max="44" width="20.7109375" style="20" bestFit="1" customWidth="1"/>
    <col min="45" max="45" width="17.85546875" style="20" bestFit="1" customWidth="1"/>
    <col min="46" max="46" width="28.140625" style="13" bestFit="1" customWidth="1"/>
    <col min="47" max="47" width="18.140625" style="13" bestFit="1" customWidth="1"/>
    <col min="48" max="48" width="17.140625" style="13" bestFit="1" customWidth="1"/>
    <col min="49" max="49" width="18.28515625" style="13" bestFit="1" customWidth="1"/>
    <col min="50" max="50" width="18.42578125" style="49" bestFit="1" customWidth="1"/>
    <col min="51" max="51" width="24.7109375" style="49" bestFit="1" customWidth="1"/>
    <col min="52" max="52" width="20.140625" style="49" bestFit="1" customWidth="1"/>
    <col min="53" max="53" width="9" style="49" bestFit="1" customWidth="1"/>
    <col min="54" max="54" width="20.28515625" style="49" bestFit="1" customWidth="1"/>
    <col min="55" max="55" width="24.7109375" style="49" bestFit="1" customWidth="1"/>
    <col min="56" max="56" width="20.140625" style="60" bestFit="1" customWidth="1"/>
    <col min="57" max="57" width="18.28515625" style="59" bestFit="1" customWidth="1"/>
    <col min="58" max="58" width="25.7109375" style="23" bestFit="1" customWidth="1"/>
    <col min="59" max="59" width="21.42578125" style="42" bestFit="1" customWidth="1"/>
    <col min="60" max="60" width="17.140625" style="23" bestFit="1" customWidth="1"/>
    <col min="61" max="61" width="16" style="23" bestFit="1" customWidth="1"/>
    <col min="62" max="62" width="20" style="23" bestFit="1" customWidth="1"/>
    <col min="63" max="63" width="16.42578125" style="41" bestFit="1" customWidth="1"/>
    <col min="64" max="64" width="20.42578125" style="41" bestFit="1" customWidth="1"/>
    <col min="65" max="65" width="24.85546875" style="14" bestFit="1" customWidth="1"/>
    <col min="66" max="66" width="25.28515625" style="13" bestFit="1" customWidth="1"/>
    <col min="67" max="67" width="20.28515625" style="23" bestFit="1" customWidth="1"/>
    <col min="68" max="68" width="20.85546875" style="23" bestFit="1" customWidth="1"/>
    <col min="69" max="69" width="40" style="23" bestFit="1" customWidth="1"/>
    <col min="70" max="70" width="30.5703125" style="25" bestFit="1" customWidth="1"/>
    <col min="71" max="71" width="28" style="73" bestFit="1" customWidth="1"/>
    <col min="72" max="72" width="29.140625" style="99" bestFit="1" customWidth="1"/>
    <col min="73" max="73" width="39.28515625" style="23" bestFit="1" customWidth="1"/>
    <col min="74" max="74" width="23.42578125" style="14" bestFit="1" customWidth="1"/>
    <col min="75" max="75" width="31.140625" style="23" bestFit="1" customWidth="1"/>
    <col min="76" max="76" width="37.140625" style="23" bestFit="1" customWidth="1"/>
    <col min="77" max="77" width="20.7109375" style="14" bestFit="1" customWidth="1"/>
    <col min="78" max="78" width="5.5703125" style="57" bestFit="1" customWidth="1"/>
    <col min="79" max="79" width="11.140625" style="23" bestFit="1" customWidth="1"/>
    <col min="80" max="80" width="12.140625" style="23" bestFit="1" customWidth="1"/>
    <col min="81" max="81" width="11.140625" style="23" bestFit="1" customWidth="1"/>
    <col min="82" max="82" width="5.5703125" style="14" bestFit="1" customWidth="1"/>
    <col min="83" max="83" width="6.7109375" style="23" bestFit="1" customWidth="1"/>
    <col min="84" max="84" width="10.7109375" style="69" bestFit="1" customWidth="1"/>
    <col min="85" max="85" width="11.85546875" style="70" bestFit="1" customWidth="1"/>
    <col min="86" max="86" width="11.140625" style="70" bestFit="1" customWidth="1"/>
    <col min="87" max="87" width="15.85546875" style="14" bestFit="1" customWidth="1"/>
    <col min="88" max="88" width="7.28515625" style="14" bestFit="1" customWidth="1"/>
    <col min="89" max="89" width="17.28515625" style="14" bestFit="1" customWidth="1"/>
    <col min="90" max="90" width="10.42578125" style="23" bestFit="1" customWidth="1"/>
    <col min="91" max="91" width="13.42578125" style="23" bestFit="1" customWidth="1"/>
    <col min="92" max="92" width="12.7109375" style="23" bestFit="1" customWidth="1"/>
    <col min="93" max="93" width="15.85546875" style="14" bestFit="1" customWidth="1"/>
    <col min="94" max="94" width="7.28515625" style="23" bestFit="1" customWidth="1"/>
    <col min="95" max="95" width="17.28515625" style="14" bestFit="1" customWidth="1"/>
    <col min="96" max="96" width="11.140625" style="23" bestFit="1" customWidth="1"/>
    <col min="97" max="97" width="13.42578125" style="23" bestFit="1" customWidth="1"/>
    <col min="98" max="98" width="12.7109375" style="23" bestFit="1" customWidth="1"/>
    <col min="99" max="99" width="15.85546875" style="14" bestFit="1" customWidth="1"/>
    <col min="100" max="100" width="8" style="23" bestFit="1" customWidth="1"/>
    <col min="101" max="101" width="11.5703125" style="14" bestFit="1" customWidth="1"/>
    <col min="102" max="102" width="10.42578125" style="23" bestFit="1" customWidth="1"/>
    <col min="103" max="103" width="14.5703125" style="23" bestFit="1" customWidth="1"/>
    <col min="104" max="104" width="12.7109375" style="23" bestFit="1" customWidth="1"/>
    <col min="105" max="105" width="15.85546875" style="14" bestFit="1" customWidth="1"/>
    <col min="106" max="106" width="8" style="23" bestFit="1" customWidth="1"/>
    <col min="107" max="107" width="11.5703125" style="14" bestFit="1" customWidth="1"/>
    <col min="108" max="108" width="10.42578125" style="23" bestFit="1" customWidth="1"/>
    <col min="109" max="109" width="14.5703125" style="23" bestFit="1" customWidth="1"/>
    <col min="110" max="110" width="12.7109375" style="23" bestFit="1" customWidth="1"/>
    <col min="111" max="111" width="11.140625" style="23" bestFit="1" customWidth="1"/>
    <col min="112" max="113" width="14.28515625" style="23" bestFit="1" customWidth="1"/>
    <col min="114" max="114" width="18.7109375" style="23" bestFit="1" customWidth="1"/>
    <col min="115" max="197" width="9.140625" style="23"/>
    <col min="198" max="198" width="5.5703125" style="23" bestFit="1" customWidth="1"/>
    <col min="199" max="199" width="11.140625" style="23" bestFit="1" customWidth="1"/>
    <col min="200" max="200" width="12.140625" style="23" bestFit="1" customWidth="1"/>
    <col min="201" max="201" width="12.28515625" style="23" bestFit="1" customWidth="1"/>
    <col min="202" max="202" width="13.140625" style="23" bestFit="1" customWidth="1"/>
    <col min="203" max="203" width="13.5703125" style="23" bestFit="1" customWidth="1"/>
    <col min="204" max="205" width="9.140625" style="23"/>
    <col min="206" max="206" width="4.42578125" style="23" bestFit="1" customWidth="1"/>
    <col min="207" max="207" width="7.28515625" style="23" bestFit="1" customWidth="1"/>
    <col min="208" max="208" width="3.85546875" style="23" bestFit="1" customWidth="1"/>
    <col min="209" max="209" width="6.5703125" style="23" bestFit="1" customWidth="1"/>
    <col min="210" max="210" width="8" style="23" bestFit="1" customWidth="1"/>
    <col min="211" max="16384" width="9.140625" style="23"/>
  </cols>
  <sheetData>
    <row r="1" spans="1:210" s="77" customFormat="1" ht="21" x14ac:dyDescent="0.25">
      <c r="A1" s="76" t="s">
        <v>55</v>
      </c>
      <c r="B1" s="76" t="s">
        <v>146</v>
      </c>
      <c r="C1" s="76" t="s">
        <v>140</v>
      </c>
      <c r="D1" s="76" t="s">
        <v>141</v>
      </c>
      <c r="E1" s="76" t="s">
        <v>144</v>
      </c>
      <c r="F1" s="76" t="s">
        <v>145</v>
      </c>
      <c r="G1" s="76" t="s">
        <v>143</v>
      </c>
      <c r="H1" s="77" t="s">
        <v>56</v>
      </c>
      <c r="I1" s="76" t="s">
        <v>82</v>
      </c>
      <c r="J1" s="77" t="s">
        <v>57</v>
      </c>
      <c r="K1" s="77" t="s">
        <v>59</v>
      </c>
      <c r="L1" s="77" t="s">
        <v>57</v>
      </c>
      <c r="M1" s="77" t="s">
        <v>60</v>
      </c>
      <c r="N1" s="76" t="s">
        <v>62</v>
      </c>
      <c r="O1" s="76" t="s">
        <v>63</v>
      </c>
      <c r="P1" s="76" t="s">
        <v>64</v>
      </c>
      <c r="Q1" s="78" t="s">
        <v>78</v>
      </c>
      <c r="R1" s="78" t="s">
        <v>79</v>
      </c>
      <c r="S1" s="79" t="s">
        <v>80</v>
      </c>
      <c r="T1" s="79" t="s">
        <v>75</v>
      </c>
      <c r="U1" s="80" t="s">
        <v>81</v>
      </c>
      <c r="V1" s="80" t="s">
        <v>76</v>
      </c>
      <c r="W1" s="81" t="s">
        <v>3</v>
      </c>
      <c r="X1" s="76" t="s">
        <v>0</v>
      </c>
      <c r="Y1" s="76" t="s">
        <v>1</v>
      </c>
      <c r="Z1" s="82" t="s">
        <v>2</v>
      </c>
      <c r="AA1" s="83" t="s">
        <v>83</v>
      </c>
      <c r="AB1" s="84" t="s">
        <v>92</v>
      </c>
      <c r="AC1" s="84" t="s">
        <v>93</v>
      </c>
      <c r="AD1" s="85" t="s">
        <v>107</v>
      </c>
      <c r="AE1" s="85" t="s">
        <v>105</v>
      </c>
      <c r="AF1" s="86" t="s">
        <v>108</v>
      </c>
      <c r="AG1" s="87" t="s">
        <v>110</v>
      </c>
      <c r="AH1" s="86" t="s">
        <v>108</v>
      </c>
      <c r="AI1" s="87" t="s">
        <v>109</v>
      </c>
      <c r="AJ1" s="86" t="s">
        <v>111</v>
      </c>
      <c r="AK1" s="86" t="s">
        <v>106</v>
      </c>
      <c r="AL1" s="88" t="s">
        <v>88</v>
      </c>
      <c r="AM1" s="84" t="s">
        <v>98</v>
      </c>
      <c r="AN1" s="84" t="s">
        <v>99</v>
      </c>
      <c r="AO1" s="84" t="s">
        <v>94</v>
      </c>
      <c r="AP1" s="76" t="s">
        <v>65</v>
      </c>
      <c r="AQ1" s="89" t="s">
        <v>66</v>
      </c>
      <c r="AR1" s="90" t="s">
        <v>77</v>
      </c>
      <c r="AS1" s="90" t="s">
        <v>85</v>
      </c>
      <c r="AT1" s="76" t="s">
        <v>4</v>
      </c>
      <c r="AU1" s="76" t="s">
        <v>70</v>
      </c>
      <c r="AV1" s="76" t="s">
        <v>71</v>
      </c>
      <c r="AW1" s="76" t="s">
        <v>72</v>
      </c>
      <c r="AX1" s="51" t="s">
        <v>68</v>
      </c>
      <c r="AY1" s="51" t="s">
        <v>116</v>
      </c>
      <c r="AZ1" s="51" t="s">
        <v>117</v>
      </c>
      <c r="BA1" s="51" t="s">
        <v>119</v>
      </c>
      <c r="BB1" s="51" t="s">
        <v>114</v>
      </c>
      <c r="BC1" s="51" t="s">
        <v>116</v>
      </c>
      <c r="BD1" s="51" t="s">
        <v>117</v>
      </c>
      <c r="BE1" s="76" t="s">
        <v>115</v>
      </c>
      <c r="BF1" s="76" t="s">
        <v>69</v>
      </c>
      <c r="BG1" s="89" t="s">
        <v>91</v>
      </c>
      <c r="BH1" s="76" t="s">
        <v>73</v>
      </c>
      <c r="BI1" s="76" t="s">
        <v>74</v>
      </c>
      <c r="BJ1" s="76" t="s">
        <v>112</v>
      </c>
      <c r="BK1" s="91" t="s">
        <v>67</v>
      </c>
      <c r="BL1" s="91" t="s">
        <v>113</v>
      </c>
      <c r="BM1" s="76" t="s">
        <v>86</v>
      </c>
      <c r="BN1" s="76" t="s">
        <v>87</v>
      </c>
      <c r="BO1" s="76" t="s">
        <v>89</v>
      </c>
      <c r="BP1" s="76" t="s">
        <v>133</v>
      </c>
      <c r="BQ1" s="76" t="s">
        <v>134</v>
      </c>
      <c r="BR1" s="84" t="s">
        <v>95</v>
      </c>
      <c r="BS1" s="92" t="s">
        <v>96</v>
      </c>
      <c r="BT1" s="97" t="s">
        <v>97</v>
      </c>
      <c r="BU1" s="76" t="s">
        <v>101</v>
      </c>
      <c r="BV1" s="76" t="s">
        <v>100</v>
      </c>
      <c r="BW1" s="76" t="s">
        <v>102</v>
      </c>
      <c r="BX1" s="76" t="s">
        <v>103</v>
      </c>
      <c r="BY1" s="76" t="s">
        <v>104</v>
      </c>
      <c r="BZ1" s="93" t="s">
        <v>126</v>
      </c>
      <c r="CA1" s="77" t="s">
        <v>127</v>
      </c>
      <c r="CB1" s="77" t="s">
        <v>128</v>
      </c>
      <c r="CC1" s="77" t="s">
        <v>129</v>
      </c>
      <c r="CD1" s="77" t="s">
        <v>132</v>
      </c>
      <c r="CE1" s="77" t="s">
        <v>135</v>
      </c>
      <c r="CF1" s="94" t="s">
        <v>138</v>
      </c>
      <c r="CG1" s="95" t="s">
        <v>137</v>
      </c>
      <c r="CH1" s="95" t="s">
        <v>136</v>
      </c>
      <c r="CI1" s="82" t="s">
        <v>152</v>
      </c>
      <c r="CJ1" s="82" t="s">
        <v>192</v>
      </c>
      <c r="CK1" s="82" t="s">
        <v>153</v>
      </c>
      <c r="CL1" s="82" t="s">
        <v>154</v>
      </c>
      <c r="CM1" s="82" t="s">
        <v>255</v>
      </c>
      <c r="CN1" s="82" t="s">
        <v>188</v>
      </c>
      <c r="CO1" s="82" t="s">
        <v>155</v>
      </c>
      <c r="CP1" s="82" t="s">
        <v>191</v>
      </c>
      <c r="CQ1" s="82" t="s">
        <v>156</v>
      </c>
      <c r="CR1" s="82" t="s">
        <v>157</v>
      </c>
      <c r="CS1" s="82" t="s">
        <v>254</v>
      </c>
      <c r="CT1" s="82" t="s">
        <v>187</v>
      </c>
      <c r="CU1" s="82" t="s">
        <v>158</v>
      </c>
      <c r="CV1" s="82" t="s">
        <v>190</v>
      </c>
      <c r="CW1" s="82" t="s">
        <v>159</v>
      </c>
      <c r="CX1" s="82" t="s">
        <v>160</v>
      </c>
      <c r="CY1" s="82" t="s">
        <v>253</v>
      </c>
      <c r="CZ1" s="82" t="s">
        <v>189</v>
      </c>
      <c r="DA1" s="82" t="s">
        <v>247</v>
      </c>
      <c r="DB1" s="82" t="s">
        <v>248</v>
      </c>
      <c r="DC1" s="82" t="s">
        <v>249</v>
      </c>
      <c r="DD1" s="82" t="s">
        <v>250</v>
      </c>
      <c r="DE1" s="82" t="s">
        <v>252</v>
      </c>
      <c r="DF1" s="82" t="s">
        <v>251</v>
      </c>
      <c r="DG1" s="82" t="s">
        <v>161</v>
      </c>
      <c r="DH1" s="82" t="s">
        <v>162</v>
      </c>
      <c r="DI1" s="82" t="s">
        <v>162</v>
      </c>
      <c r="DJ1" s="82" t="s">
        <v>163</v>
      </c>
      <c r="GP1" s="96" t="s">
        <v>120</v>
      </c>
      <c r="GQ1" s="96" t="s">
        <v>121</v>
      </c>
      <c r="GR1" s="96" t="s">
        <v>122</v>
      </c>
      <c r="GS1" s="96" t="s">
        <v>123</v>
      </c>
      <c r="GT1" s="96" t="s">
        <v>124</v>
      </c>
      <c r="GU1" s="96" t="s">
        <v>125</v>
      </c>
      <c r="GX1" s="52" t="s">
        <v>47</v>
      </c>
      <c r="GY1" s="52" t="s">
        <v>5</v>
      </c>
      <c r="GZ1" s="53">
        <v>0.5</v>
      </c>
      <c r="HA1" s="54" t="s">
        <v>130</v>
      </c>
      <c r="HB1" s="54" t="s">
        <v>131</v>
      </c>
    </row>
    <row r="2" spans="1:210" x14ac:dyDescent="0.25">
      <c r="A2" s="20" t="s">
        <v>166</v>
      </c>
      <c r="B2" s="13" t="s">
        <v>167</v>
      </c>
      <c r="C2" s="13" t="s">
        <v>168</v>
      </c>
      <c r="D2" s="24">
        <v>223841.07</v>
      </c>
      <c r="E2" s="24">
        <v>167880.8</v>
      </c>
      <c r="F2" s="100">
        <f t="shared" ref="F2:F62" si="0">+D2*0.75</f>
        <v>167880.80249999999</v>
      </c>
      <c r="G2" s="21" t="s">
        <v>169</v>
      </c>
      <c r="H2" s="23" t="s">
        <v>511</v>
      </c>
      <c r="I2" s="13" t="s">
        <v>512</v>
      </c>
      <c r="J2" s="63" t="s">
        <v>513</v>
      </c>
      <c r="K2" s="23" t="s">
        <v>514</v>
      </c>
      <c r="L2" s="63" t="s">
        <v>58</v>
      </c>
      <c r="M2" s="23" t="s">
        <v>61</v>
      </c>
      <c r="N2" s="13" t="s">
        <v>170</v>
      </c>
      <c r="O2" s="13" t="s">
        <v>148</v>
      </c>
      <c r="P2" s="13" t="s">
        <v>171</v>
      </c>
      <c r="Q2" s="15" t="s">
        <v>172</v>
      </c>
      <c r="R2" s="15" t="s">
        <v>173</v>
      </c>
      <c r="S2" s="16" t="s">
        <v>174</v>
      </c>
      <c r="T2" s="16" t="s">
        <v>175</v>
      </c>
      <c r="U2" s="12">
        <f t="shared" ref="U2:U62" si="1">+T2+90</f>
        <v>44935</v>
      </c>
      <c r="V2" s="17" t="s">
        <v>176</v>
      </c>
      <c r="W2" s="18" t="s">
        <v>178</v>
      </c>
      <c r="X2" s="13" t="s">
        <v>90</v>
      </c>
      <c r="Y2" s="13" t="s">
        <v>90</v>
      </c>
      <c r="Z2" s="24">
        <v>251040</v>
      </c>
      <c r="AA2" s="34" t="s">
        <v>84</v>
      </c>
      <c r="AB2" s="25">
        <v>185874</v>
      </c>
      <c r="AC2" s="25">
        <f t="shared" ref="AC2:AC62" si="2">+Z2-AB2</f>
        <v>65166</v>
      </c>
      <c r="AD2" s="55">
        <v>14.8308</v>
      </c>
      <c r="AE2" s="55">
        <v>14.8308</v>
      </c>
      <c r="AF2" s="45">
        <f t="shared" ref="AF2:AF62" si="3">+Z2*AD2</f>
        <v>3723124.0320000001</v>
      </c>
      <c r="AG2" s="46">
        <f t="shared" ref="AG2:AG62" si="4">+AF2/AE2</f>
        <v>251040</v>
      </c>
      <c r="AH2" s="26">
        <f t="shared" ref="AH2:AH62" si="5">+AB2*AD2</f>
        <v>2756660.1192000001</v>
      </c>
      <c r="AI2" s="46">
        <f t="shared" ref="AI2:AI62" si="6">+AH2/AE2</f>
        <v>185874</v>
      </c>
      <c r="AJ2" s="46">
        <f t="shared" ref="AJ2:AJ62" si="7">+AG2-AI2</f>
        <v>65166</v>
      </c>
      <c r="AK2" s="61">
        <v>1</v>
      </c>
      <c r="AL2" s="27">
        <f t="shared" ref="AL2:AL62" si="8">+AD2/AE2</f>
        <v>1</v>
      </c>
      <c r="AM2" s="25">
        <f t="shared" ref="AM2:AM62" si="9">+Z2*AL2</f>
        <v>251040</v>
      </c>
      <c r="AN2" s="25">
        <f t="shared" ref="AN2:AN62" si="10">+AB2*AL2</f>
        <v>185874</v>
      </c>
      <c r="AO2" s="25">
        <f t="shared" ref="AO2:AO62" si="11">+AC2*AL2</f>
        <v>65166</v>
      </c>
      <c r="AQ2" s="19" t="s">
        <v>177</v>
      </c>
      <c r="AR2" s="11">
        <f t="shared" ref="AR2:AR62" si="12">+AQ2+180</f>
        <v>44835</v>
      </c>
      <c r="AS2" s="20" t="s">
        <v>186</v>
      </c>
      <c r="AT2" s="13" t="s">
        <v>179</v>
      </c>
      <c r="AU2" s="13" t="s">
        <v>150</v>
      </c>
      <c r="AV2" s="75">
        <v>0</v>
      </c>
      <c r="AW2" s="29">
        <f t="shared" ref="AW2" si="13">+AM2*AV2</f>
        <v>0</v>
      </c>
      <c r="AX2" s="64">
        <f t="shared" ref="AX2:AX62" si="14">IF(AM2*0.1&gt;30000,AM2*0.1,30000)</f>
        <v>30000</v>
      </c>
      <c r="AY2" s="65">
        <v>43846</v>
      </c>
      <c r="AZ2" s="65">
        <v>44675</v>
      </c>
      <c r="BA2" s="50">
        <f t="shared" ref="BA2:BA62" si="15">+AQ2-AZ2</f>
        <v>-20</v>
      </c>
      <c r="BB2" s="66">
        <f t="shared" ref="BB2:BB62" si="16">IF(AM2*0.1&gt;15000,AM2*0.1,15000)</f>
        <v>25104</v>
      </c>
      <c r="BC2" s="67">
        <v>44676</v>
      </c>
      <c r="BD2" s="66" t="s">
        <v>118</v>
      </c>
      <c r="BE2" s="58">
        <f t="shared" ref="BE2:BE62" si="17">IF(BA2&gt;0,BB2,AX2)</f>
        <v>30000</v>
      </c>
      <c r="BF2" s="30">
        <f t="shared" ref="BF2:BF62" si="18">IF(AO2-AW2-BE2&lt;0,0,AO2-AW2-BE2)</f>
        <v>35166</v>
      </c>
      <c r="BG2" s="31">
        <v>14.6873</v>
      </c>
      <c r="BH2" s="32">
        <f t="shared" ref="BH2:BH62" si="19">IF(BF2&lt;0,0,BF2*BG2)</f>
        <v>516493.59179999999</v>
      </c>
      <c r="BI2" s="28">
        <v>0.05</v>
      </c>
      <c r="BJ2" s="28">
        <v>2.5000000000000001E-2</v>
      </c>
      <c r="BK2" s="33">
        <f t="shared" ref="BK2:BK34" si="20">+BH2*BI2</f>
        <v>25824.67959</v>
      </c>
      <c r="BL2" s="33">
        <f t="shared" ref="BL2:BL34" si="21">+BH2*BJ2</f>
        <v>12912.339795</v>
      </c>
      <c r="BM2" s="48" t="s">
        <v>181</v>
      </c>
      <c r="BO2" s="14" t="s">
        <v>84</v>
      </c>
      <c r="BP2" s="68">
        <v>44950</v>
      </c>
      <c r="BQ2" s="14" t="s">
        <v>515</v>
      </c>
      <c r="BR2" s="35">
        <f>+BS2/0.05</f>
        <v>4476821.3999999994</v>
      </c>
      <c r="BS2" s="73">
        <v>223841.07</v>
      </c>
      <c r="BT2" s="98">
        <f t="shared" ref="BT2:BT62" si="22">+BS2-BK2</f>
        <v>198016.39040999999</v>
      </c>
      <c r="BU2" s="35">
        <v>251040</v>
      </c>
      <c r="BV2" s="36" t="s">
        <v>84</v>
      </c>
      <c r="BW2" s="37" t="s">
        <v>90</v>
      </c>
      <c r="BX2" s="38">
        <f>4476821.4/251040</f>
        <v>17.833099904397706</v>
      </c>
      <c r="BY2" s="36" t="s">
        <v>84</v>
      </c>
      <c r="BZ2" s="57">
        <v>2022</v>
      </c>
      <c r="CA2" s="32">
        <f>VLOOKUP(BZ2,$GP$1:$GR$17,2,0)</f>
        <v>14211</v>
      </c>
      <c r="CB2" s="32">
        <f>VLOOKUP(BZ2,$GP$1:$GR$17,3,0)</f>
        <v>118555</v>
      </c>
      <c r="CC2" s="32">
        <f t="shared" ref="CC2:CC63" si="23">IF(BK2&gt;CA2,BK2,CA2)</f>
        <v>25824.67959</v>
      </c>
      <c r="CD2" s="14" t="str">
        <f t="shared" ref="CD2:CD62" si="24">RIGHT(AQ2,4)</f>
        <v>2022</v>
      </c>
      <c r="CF2" s="69">
        <f t="shared" ref="CF2:CF62" si="25">+BU2-Z2</f>
        <v>0</v>
      </c>
      <c r="CG2" s="69">
        <f t="shared" ref="CG2:CG62" si="26">+AM2-BU2</f>
        <v>0</v>
      </c>
      <c r="CH2" s="69">
        <f t="shared" ref="CH2:CH62" si="27">+BU2-BF2</f>
        <v>215874</v>
      </c>
      <c r="CI2" s="20" t="s">
        <v>182</v>
      </c>
      <c r="CJ2" s="101">
        <f t="shared" ref="CJ2" si="28">+CI2-$AS$2</f>
        <v>99</v>
      </c>
      <c r="CK2" s="14" t="s">
        <v>184</v>
      </c>
      <c r="CL2" s="25">
        <v>65166</v>
      </c>
      <c r="CM2" s="25" t="s">
        <v>180</v>
      </c>
      <c r="CN2" s="102" t="str">
        <f t="shared" ref="CN2:CN10" si="29">IF(CJ2&gt;0,"Ödeme Red","Ödeme Kabul")</f>
        <v>Ödeme Red</v>
      </c>
      <c r="CO2" s="20" t="s">
        <v>185</v>
      </c>
      <c r="CP2" s="101">
        <f>+CO2-$AS$2</f>
        <v>-56</v>
      </c>
      <c r="CQ2" s="14" t="s">
        <v>183</v>
      </c>
      <c r="CR2" s="25">
        <v>185874</v>
      </c>
      <c r="CS2" s="25" t="s">
        <v>180</v>
      </c>
      <c r="CT2" s="102" t="str">
        <f>IF(CP2&gt;0,"Ödeme Red","Ödeme Kabul")</f>
        <v>Ödeme Kabul</v>
      </c>
      <c r="CU2" s="20"/>
      <c r="CV2" s="101"/>
      <c r="CX2" s="25"/>
      <c r="CY2" s="25"/>
      <c r="CZ2" s="102"/>
      <c r="DA2" s="20"/>
      <c r="DB2" s="101"/>
      <c r="DD2" s="25"/>
      <c r="DE2" s="25"/>
      <c r="DF2" s="102"/>
      <c r="DG2" s="25">
        <f t="shared" ref="DG2:DG4" si="30">+CL2+CR2+CX2+DD2</f>
        <v>251040</v>
      </c>
      <c r="DJ2" s="68"/>
      <c r="GP2" s="71">
        <v>2008</v>
      </c>
      <c r="GQ2" s="72">
        <v>3000</v>
      </c>
      <c r="GR2" s="72">
        <v>25000</v>
      </c>
      <c r="GS2" s="71">
        <v>1.1200000000000001</v>
      </c>
      <c r="GT2" s="72">
        <f>+GQ2</f>
        <v>3000</v>
      </c>
      <c r="GU2" s="72">
        <f>+GR2</f>
        <v>25000</v>
      </c>
    </row>
    <row r="3" spans="1:210" x14ac:dyDescent="0.25">
      <c r="A3" s="20"/>
      <c r="B3" s="13"/>
      <c r="C3" s="13"/>
      <c r="D3" s="24"/>
      <c r="E3" s="24"/>
      <c r="F3" s="100">
        <f t="shared" ref="F3" si="31">+D3*0.75</f>
        <v>0</v>
      </c>
      <c r="G3" s="21"/>
      <c r="J3" s="63"/>
      <c r="L3" s="63" t="s">
        <v>58</v>
      </c>
      <c r="M3" s="23" t="s">
        <v>61</v>
      </c>
      <c r="N3" s="13" t="s">
        <v>170</v>
      </c>
      <c r="O3" s="13" t="s">
        <v>148</v>
      </c>
      <c r="P3" s="13" t="s">
        <v>171</v>
      </c>
      <c r="Q3" s="15" t="s">
        <v>193</v>
      </c>
      <c r="R3" s="15" t="s">
        <v>194</v>
      </c>
      <c r="S3" s="16" t="s">
        <v>195</v>
      </c>
      <c r="T3" s="16" t="s">
        <v>196</v>
      </c>
      <c r="U3" s="12">
        <f t="shared" ref="U3:U4" si="32">+T3+90</f>
        <v>44887</v>
      </c>
      <c r="V3" s="17" t="s">
        <v>197</v>
      </c>
      <c r="W3" s="18" t="s">
        <v>198</v>
      </c>
      <c r="X3" s="13" t="s">
        <v>90</v>
      </c>
      <c r="Y3" s="13" t="s">
        <v>90</v>
      </c>
      <c r="Z3" s="24">
        <v>253341.2</v>
      </c>
      <c r="AA3" s="34" t="s">
        <v>84</v>
      </c>
      <c r="AB3" s="25">
        <v>252344.8</v>
      </c>
      <c r="AC3" s="25">
        <f t="shared" si="2"/>
        <v>996.40000000002328</v>
      </c>
      <c r="AD3" s="55">
        <v>13.4529</v>
      </c>
      <c r="AE3" s="55">
        <v>13.4529</v>
      </c>
      <c r="AF3" s="45">
        <f t="shared" si="3"/>
        <v>3408173.8294799998</v>
      </c>
      <c r="AG3" s="46">
        <f t="shared" ref="AG3" si="33">+AF3/AE3</f>
        <v>253341.19999999998</v>
      </c>
      <c r="AH3" s="26">
        <f t="shared" si="5"/>
        <v>3394769.3599199997</v>
      </c>
      <c r="AI3" s="46">
        <f t="shared" ref="AI3" si="34">+AH3/AE3</f>
        <v>252344.8</v>
      </c>
      <c r="AJ3" s="46">
        <f t="shared" ref="AJ3" si="35">+AG3-AI3</f>
        <v>996.39999999999418</v>
      </c>
      <c r="AK3" s="61">
        <v>1</v>
      </c>
      <c r="AL3" s="27">
        <f t="shared" ref="AL3" si="36">+AD3/AE3</f>
        <v>1</v>
      </c>
      <c r="AM3" s="25">
        <f t="shared" si="9"/>
        <v>253341.2</v>
      </c>
      <c r="AN3" s="25">
        <f t="shared" si="10"/>
        <v>252344.8</v>
      </c>
      <c r="AO3" s="25">
        <f t="shared" ref="AO3" si="37">+AC3*AL3</f>
        <v>996.40000000002328</v>
      </c>
      <c r="AQ3" s="19" t="s">
        <v>199</v>
      </c>
      <c r="AR3" s="11">
        <f t="shared" ref="AR3" si="38">+AQ3+180</f>
        <v>44782</v>
      </c>
      <c r="AS3" s="20" t="s">
        <v>200</v>
      </c>
      <c r="AT3" s="13" t="s">
        <v>201</v>
      </c>
      <c r="AU3" s="13" t="s">
        <v>150</v>
      </c>
      <c r="AV3" s="75">
        <v>0</v>
      </c>
      <c r="AW3" s="29">
        <f t="shared" ref="AW3" si="39">+AM3*AV3</f>
        <v>0</v>
      </c>
      <c r="AX3" s="64">
        <f t="shared" ref="AX3" si="40">IF(AM3*0.1&gt;30000,AM3*0.1,30000)</f>
        <v>30000</v>
      </c>
      <c r="AY3" s="65">
        <v>43846</v>
      </c>
      <c r="AZ3" s="65">
        <v>44675</v>
      </c>
      <c r="BA3" s="50">
        <f t="shared" ref="BA3" si="41">+AQ3-AZ3</f>
        <v>-73</v>
      </c>
      <c r="BB3" s="66">
        <f t="shared" ref="BB3" si="42">IF(AM3*0.1&gt;15000,AM3*0.1,15000)</f>
        <v>25334.120000000003</v>
      </c>
      <c r="BC3" s="67">
        <v>44676</v>
      </c>
      <c r="BD3" s="66" t="s">
        <v>118</v>
      </c>
      <c r="BE3" s="58">
        <f t="shared" ref="BE3" si="43">IF(BA3&gt;0,BB3,AX3)</f>
        <v>30000</v>
      </c>
      <c r="BF3" s="30">
        <f t="shared" ref="BF3" si="44">IF(AO3-AW3-BE3&lt;0,0,AO3-AW3-BE3)</f>
        <v>0</v>
      </c>
      <c r="BG3" s="31">
        <v>13.591900000000001</v>
      </c>
      <c r="BH3" s="32">
        <f t="shared" ref="BH3" si="45">IF(BF3&lt;0,0,BF3*BG3)</f>
        <v>0</v>
      </c>
      <c r="BI3" s="28">
        <v>0.05</v>
      </c>
      <c r="BJ3" s="28">
        <v>2.5000000000000001E-2</v>
      </c>
      <c r="BK3" s="33">
        <f t="shared" si="20"/>
        <v>0</v>
      </c>
      <c r="BL3" s="33">
        <f t="shared" si="21"/>
        <v>0</v>
      </c>
      <c r="BM3" s="48" t="s">
        <v>181</v>
      </c>
      <c r="BO3" s="14" t="s">
        <v>84</v>
      </c>
      <c r="BP3" s="68">
        <v>44918</v>
      </c>
      <c r="BQ3" s="14"/>
      <c r="BR3" s="35">
        <f>227553.6/0.05</f>
        <v>4551072</v>
      </c>
      <c r="BS3" s="73">
        <v>227553.6</v>
      </c>
      <c r="BT3" s="98">
        <f t="shared" ref="BT3" si="46">+BS3-BK3</f>
        <v>227553.6</v>
      </c>
      <c r="BU3" s="35">
        <v>253341.2</v>
      </c>
      <c r="BV3" s="36" t="s">
        <v>84</v>
      </c>
      <c r="BW3" s="37" t="s">
        <v>90</v>
      </c>
      <c r="BX3" s="38">
        <f>+BR3/BU3</f>
        <v>17.964200059050796</v>
      </c>
      <c r="BY3" s="36" t="s">
        <v>84</v>
      </c>
      <c r="BZ3" s="57">
        <v>2022</v>
      </c>
      <c r="CA3" s="32">
        <f>VLOOKUP(BZ3,$GP$1:$GR$17,2,0)</f>
        <v>14211</v>
      </c>
      <c r="CB3" s="32">
        <f>VLOOKUP(BZ3,$GP$1:$GR$17,3,0)</f>
        <v>118555</v>
      </c>
      <c r="CC3" s="32">
        <v>0</v>
      </c>
      <c r="CD3" s="14" t="str">
        <f t="shared" si="24"/>
        <v>2022</v>
      </c>
      <c r="CF3" s="69">
        <f t="shared" si="25"/>
        <v>0</v>
      </c>
      <c r="CG3" s="69">
        <f t="shared" si="26"/>
        <v>0</v>
      </c>
      <c r="CH3" s="69">
        <f t="shared" si="27"/>
        <v>253341.2</v>
      </c>
      <c r="CI3" s="20" t="s">
        <v>202</v>
      </c>
      <c r="CJ3" s="101">
        <f>+CI3-$AS$3</f>
        <v>-174</v>
      </c>
      <c r="CK3" s="14" t="s">
        <v>203</v>
      </c>
      <c r="CL3" s="25">
        <v>252344.8</v>
      </c>
      <c r="CM3" s="25" t="s">
        <v>180</v>
      </c>
      <c r="CN3" s="102" t="str">
        <f t="shared" si="29"/>
        <v>Ödeme Kabul</v>
      </c>
      <c r="CO3" s="20"/>
      <c r="CP3" s="20"/>
      <c r="CR3" s="25"/>
      <c r="CS3" s="25"/>
      <c r="CT3" s="25"/>
      <c r="CU3" s="20"/>
      <c r="CV3" s="20"/>
      <c r="CX3" s="25"/>
      <c r="CY3" s="25"/>
      <c r="CZ3" s="25"/>
      <c r="DA3" s="20"/>
      <c r="DB3" s="20"/>
      <c r="DD3" s="25"/>
      <c r="DE3" s="25"/>
      <c r="DF3" s="25"/>
      <c r="DG3" s="25">
        <f t="shared" si="30"/>
        <v>252344.8</v>
      </c>
      <c r="DJ3" s="68"/>
      <c r="GP3" s="71">
        <v>2008</v>
      </c>
      <c r="GQ3" s="72">
        <v>3000</v>
      </c>
      <c r="GR3" s="72">
        <v>25000</v>
      </c>
      <c r="GS3" s="71">
        <v>1.1200000000000001</v>
      </c>
      <c r="GT3" s="72">
        <f>+GQ3</f>
        <v>3000</v>
      </c>
      <c r="GU3" s="72">
        <f>+GR3</f>
        <v>25000</v>
      </c>
    </row>
    <row r="4" spans="1:210" x14ac:dyDescent="0.25">
      <c r="A4" s="20"/>
      <c r="B4" s="13"/>
      <c r="C4" s="13"/>
      <c r="D4" s="24"/>
      <c r="E4" s="24"/>
      <c r="F4" s="100">
        <f t="shared" si="0"/>
        <v>0</v>
      </c>
      <c r="G4" s="21"/>
      <c r="J4" s="63"/>
      <c r="L4" s="63" t="s">
        <v>58</v>
      </c>
      <c r="M4" s="23" t="s">
        <v>61</v>
      </c>
      <c r="N4" s="13" t="s">
        <v>170</v>
      </c>
      <c r="O4" s="13" t="s">
        <v>148</v>
      </c>
      <c r="P4" s="13" t="s">
        <v>171</v>
      </c>
      <c r="Q4" s="15" t="s">
        <v>193</v>
      </c>
      <c r="R4" s="15" t="s">
        <v>204</v>
      </c>
      <c r="S4" s="16" t="s">
        <v>195</v>
      </c>
      <c r="T4" s="16" t="s">
        <v>196</v>
      </c>
      <c r="U4" s="12">
        <f t="shared" si="32"/>
        <v>44887</v>
      </c>
      <c r="V4" s="17" t="s">
        <v>197</v>
      </c>
      <c r="W4" s="18" t="s">
        <v>205</v>
      </c>
      <c r="X4" s="13" t="s">
        <v>90</v>
      </c>
      <c r="Y4" s="13" t="s">
        <v>90</v>
      </c>
      <c r="Z4" s="24">
        <v>251249.2</v>
      </c>
      <c r="AA4" s="34" t="s">
        <v>84</v>
      </c>
      <c r="AB4" s="25">
        <v>251224.2</v>
      </c>
      <c r="AC4" s="25">
        <f t="shared" si="2"/>
        <v>25</v>
      </c>
      <c r="AD4" s="55">
        <v>13.5352</v>
      </c>
      <c r="AE4" s="55">
        <v>13.5352</v>
      </c>
      <c r="AF4" s="45">
        <f t="shared" si="3"/>
        <v>3400708.17184</v>
      </c>
      <c r="AG4" s="46">
        <f t="shared" si="4"/>
        <v>251249.2</v>
      </c>
      <c r="AH4" s="26">
        <f t="shared" si="5"/>
        <v>3400369.7918400001</v>
      </c>
      <c r="AI4" s="46">
        <f t="shared" si="6"/>
        <v>251224.2</v>
      </c>
      <c r="AJ4" s="46">
        <f t="shared" si="7"/>
        <v>25</v>
      </c>
      <c r="AK4" s="61">
        <v>1</v>
      </c>
      <c r="AL4" s="27">
        <f t="shared" si="8"/>
        <v>1</v>
      </c>
      <c r="AM4" s="25">
        <f t="shared" si="9"/>
        <v>251249.2</v>
      </c>
      <c r="AN4" s="25">
        <f t="shared" si="10"/>
        <v>251224.2</v>
      </c>
      <c r="AO4" s="25">
        <f t="shared" si="11"/>
        <v>25</v>
      </c>
      <c r="AQ4" s="19" t="s">
        <v>206</v>
      </c>
      <c r="AR4" s="11">
        <f t="shared" si="12"/>
        <v>44774</v>
      </c>
      <c r="AS4" s="20" t="s">
        <v>207</v>
      </c>
      <c r="AT4" s="13" t="s">
        <v>201</v>
      </c>
      <c r="AU4" s="13" t="s">
        <v>150</v>
      </c>
      <c r="AV4" s="75">
        <v>0</v>
      </c>
      <c r="AW4" s="29">
        <f t="shared" ref="AW4" si="47">+AM4*AV4</f>
        <v>0</v>
      </c>
      <c r="AX4" s="64">
        <f t="shared" si="14"/>
        <v>30000</v>
      </c>
      <c r="AY4" s="65">
        <v>43846</v>
      </c>
      <c r="AZ4" s="65">
        <v>44675</v>
      </c>
      <c r="BA4" s="50">
        <f t="shared" si="15"/>
        <v>-81</v>
      </c>
      <c r="BB4" s="66">
        <f t="shared" si="16"/>
        <v>25124.920000000002</v>
      </c>
      <c r="BC4" s="67">
        <v>44676</v>
      </c>
      <c r="BD4" s="66" t="s">
        <v>118</v>
      </c>
      <c r="BE4" s="58">
        <f t="shared" si="17"/>
        <v>30000</v>
      </c>
      <c r="BF4" s="30">
        <f t="shared" si="18"/>
        <v>0</v>
      </c>
      <c r="BG4" s="31">
        <v>13.391</v>
      </c>
      <c r="BH4" s="32">
        <f t="shared" si="19"/>
        <v>0</v>
      </c>
      <c r="BI4" s="28">
        <v>0.05</v>
      </c>
      <c r="BJ4" s="28">
        <v>2.5000000000000001E-2</v>
      </c>
      <c r="BK4" s="33">
        <f t="shared" si="20"/>
        <v>0</v>
      </c>
      <c r="BL4" s="33">
        <f t="shared" si="21"/>
        <v>0</v>
      </c>
      <c r="BM4" s="48" t="s">
        <v>181</v>
      </c>
      <c r="BO4" s="14" t="s">
        <v>84</v>
      </c>
      <c r="BP4" s="68">
        <v>44918</v>
      </c>
      <c r="BQ4" s="14"/>
      <c r="BR4" s="35">
        <v>0</v>
      </c>
      <c r="BS4" s="73">
        <v>4511857.76</v>
      </c>
      <c r="BT4" s="98">
        <f t="shared" si="22"/>
        <v>4511857.76</v>
      </c>
      <c r="BU4" s="35">
        <v>251246.2</v>
      </c>
      <c r="BV4" s="36" t="s">
        <v>84</v>
      </c>
      <c r="BW4" s="37" t="s">
        <v>90</v>
      </c>
      <c r="BX4" s="38">
        <f t="shared" ref="BX4:BX47" si="48">+BR4/BU4</f>
        <v>0</v>
      </c>
      <c r="BY4" s="36" t="s">
        <v>84</v>
      </c>
      <c r="BZ4" s="57">
        <v>2022</v>
      </c>
      <c r="CA4" s="32">
        <f>VLOOKUP(BZ4,$GP$1:$GR$17,2,0)</f>
        <v>14211</v>
      </c>
      <c r="CB4" s="32">
        <f>VLOOKUP(BZ4,$GP$1:$GR$17,3,0)</f>
        <v>118555</v>
      </c>
      <c r="CC4" s="32">
        <v>0</v>
      </c>
      <c r="CD4" s="14" t="str">
        <f t="shared" si="24"/>
        <v>2022</v>
      </c>
      <c r="CF4" s="69">
        <f t="shared" si="25"/>
        <v>-3</v>
      </c>
      <c r="CG4" s="69">
        <f t="shared" si="26"/>
        <v>3</v>
      </c>
      <c r="CH4" s="69">
        <f t="shared" si="27"/>
        <v>251246.2</v>
      </c>
      <c r="CI4" s="68">
        <v>44715</v>
      </c>
      <c r="CJ4" s="101">
        <f>+CI4-$AS$4</f>
        <v>-59</v>
      </c>
      <c r="CK4" s="14" t="s">
        <v>208</v>
      </c>
      <c r="CL4" s="25">
        <v>251224.2</v>
      </c>
      <c r="CM4" s="25" t="s">
        <v>180</v>
      </c>
      <c r="CN4" s="102" t="str">
        <f t="shared" si="29"/>
        <v>Ödeme Kabul</v>
      </c>
      <c r="CR4" s="25"/>
      <c r="CS4" s="25"/>
      <c r="CT4" s="25"/>
      <c r="CX4" s="25"/>
      <c r="CY4" s="25"/>
      <c r="CZ4" s="25"/>
      <c r="DD4" s="25"/>
      <c r="DE4" s="25"/>
      <c r="DF4" s="25"/>
      <c r="DG4" s="25">
        <f t="shared" si="30"/>
        <v>251224.2</v>
      </c>
      <c r="GP4" s="71">
        <v>2010</v>
      </c>
      <c r="GQ4" s="72">
        <v>3433</v>
      </c>
      <c r="GR4" s="72">
        <v>28616.000000000004</v>
      </c>
      <c r="GS4" s="71">
        <v>1.0769040000000001</v>
      </c>
      <c r="GT4" s="72">
        <v>3433</v>
      </c>
      <c r="GU4" s="72">
        <f t="shared" ref="GU4" si="49">+GR3*GS3</f>
        <v>28000.000000000004</v>
      </c>
    </row>
    <row r="5" spans="1:210" x14ac:dyDescent="0.25">
      <c r="A5" s="20"/>
      <c r="B5" s="13"/>
      <c r="C5" s="13"/>
      <c r="D5" s="24"/>
      <c r="E5" s="24"/>
      <c r="F5" s="100">
        <f t="shared" si="0"/>
        <v>0</v>
      </c>
      <c r="G5" s="21"/>
      <c r="J5" s="63"/>
      <c r="L5" s="63" t="s">
        <v>58</v>
      </c>
      <c r="M5" s="23" t="s">
        <v>61</v>
      </c>
      <c r="N5" s="13" t="s">
        <v>170</v>
      </c>
      <c r="O5" s="13" t="s">
        <v>148</v>
      </c>
      <c r="P5" s="13" t="s">
        <v>171</v>
      </c>
      <c r="Q5" s="15" t="s">
        <v>207</v>
      </c>
      <c r="R5" s="15" t="s">
        <v>209</v>
      </c>
      <c r="S5" s="16" t="s">
        <v>210</v>
      </c>
      <c r="T5" s="16" t="s">
        <v>185</v>
      </c>
      <c r="U5" s="12">
        <f t="shared" si="1"/>
        <v>44871</v>
      </c>
      <c r="V5" s="17" t="s">
        <v>211</v>
      </c>
      <c r="W5" s="18" t="s">
        <v>205</v>
      </c>
      <c r="X5" s="13" t="s">
        <v>90</v>
      </c>
      <c r="Y5" s="13" t="s">
        <v>90</v>
      </c>
      <c r="Z5" s="24">
        <v>60993</v>
      </c>
      <c r="AA5" s="34" t="s">
        <v>84</v>
      </c>
      <c r="AB5" s="25">
        <v>60973</v>
      </c>
      <c r="AC5" s="25">
        <f t="shared" si="2"/>
        <v>20</v>
      </c>
      <c r="AD5" s="55">
        <v>13.5352</v>
      </c>
      <c r="AE5" s="55">
        <v>13.5352</v>
      </c>
      <c r="AF5" s="45">
        <f t="shared" si="3"/>
        <v>825552.45360000001</v>
      </c>
      <c r="AG5" s="46">
        <f t="shared" si="4"/>
        <v>60993</v>
      </c>
      <c r="AH5" s="26">
        <f t="shared" si="5"/>
        <v>825281.74959999998</v>
      </c>
      <c r="AI5" s="46">
        <f t="shared" si="6"/>
        <v>60973</v>
      </c>
      <c r="AJ5" s="46">
        <f t="shared" si="7"/>
        <v>20</v>
      </c>
      <c r="AK5" s="61">
        <v>1</v>
      </c>
      <c r="AL5" s="27">
        <f t="shared" si="8"/>
        <v>1</v>
      </c>
      <c r="AM5" s="25">
        <f t="shared" si="9"/>
        <v>60993</v>
      </c>
      <c r="AN5" s="25">
        <f t="shared" si="10"/>
        <v>60973</v>
      </c>
      <c r="AO5" s="25">
        <f t="shared" si="11"/>
        <v>20</v>
      </c>
      <c r="AQ5" s="19" t="s">
        <v>212</v>
      </c>
      <c r="AR5" s="11">
        <f t="shared" si="12"/>
        <v>44766</v>
      </c>
      <c r="AS5" s="20" t="s">
        <v>213</v>
      </c>
      <c r="AT5" s="13" t="s">
        <v>201</v>
      </c>
      <c r="AU5" s="13" t="s">
        <v>150</v>
      </c>
      <c r="AV5" s="75">
        <v>0</v>
      </c>
      <c r="AW5" s="29">
        <f t="shared" ref="AW5:AW62" si="50">+AM5*AV5</f>
        <v>0</v>
      </c>
      <c r="AX5" s="64">
        <f t="shared" si="14"/>
        <v>30000</v>
      </c>
      <c r="AY5" s="65">
        <v>43846</v>
      </c>
      <c r="AZ5" s="65">
        <v>44675</v>
      </c>
      <c r="BA5" s="50">
        <f t="shared" si="15"/>
        <v>-89</v>
      </c>
      <c r="BB5" s="66">
        <f t="shared" si="16"/>
        <v>15000</v>
      </c>
      <c r="BC5" s="67">
        <v>44676</v>
      </c>
      <c r="BD5" s="66" t="s">
        <v>118</v>
      </c>
      <c r="BE5" s="58">
        <f t="shared" si="17"/>
        <v>30000</v>
      </c>
      <c r="BF5" s="30">
        <f t="shared" si="18"/>
        <v>0</v>
      </c>
      <c r="BG5" s="31">
        <v>13.4087</v>
      </c>
      <c r="BH5" s="32">
        <f t="shared" si="19"/>
        <v>0</v>
      </c>
      <c r="BI5" s="28">
        <v>0.05</v>
      </c>
      <c r="BJ5" s="28">
        <v>2.5000000000000001E-2</v>
      </c>
      <c r="BK5" s="33">
        <f t="shared" si="20"/>
        <v>0</v>
      </c>
      <c r="BL5" s="33">
        <f t="shared" si="21"/>
        <v>0</v>
      </c>
      <c r="BM5" s="48" t="s">
        <v>149</v>
      </c>
      <c r="BO5" s="14" t="s">
        <v>84</v>
      </c>
      <c r="BP5" s="68">
        <v>44925</v>
      </c>
      <c r="BQ5" s="14"/>
      <c r="BR5" s="35">
        <f>54384.71/0.05</f>
        <v>1087694.2</v>
      </c>
      <c r="BS5" s="73">
        <v>54384.71</v>
      </c>
      <c r="BT5" s="98">
        <f t="shared" si="22"/>
        <v>54384.71</v>
      </c>
      <c r="BU5" s="35">
        <v>60993</v>
      </c>
      <c r="BV5" s="36" t="s">
        <v>84</v>
      </c>
      <c r="BW5" s="37" t="s">
        <v>90</v>
      </c>
      <c r="BX5" s="38">
        <f t="shared" si="48"/>
        <v>17.833098880199366</v>
      </c>
      <c r="BY5" s="36" t="s">
        <v>84</v>
      </c>
      <c r="BZ5" s="57">
        <v>2022</v>
      </c>
      <c r="CA5" s="32">
        <f>VLOOKUP(BZ5,$GP$1:$GR$17,2,0)</f>
        <v>14211</v>
      </c>
      <c r="CB5" s="32">
        <f>VLOOKUP(BZ5,$GP$1:$GR$17,3,0)</f>
        <v>118555</v>
      </c>
      <c r="CC5" s="32">
        <v>0</v>
      </c>
      <c r="CD5" s="14" t="str">
        <f t="shared" si="24"/>
        <v>2022</v>
      </c>
      <c r="CF5" s="69">
        <f t="shared" si="25"/>
        <v>0</v>
      </c>
      <c r="CG5" s="69">
        <f t="shared" si="26"/>
        <v>0</v>
      </c>
      <c r="CH5" s="69">
        <f t="shared" si="27"/>
        <v>60993</v>
      </c>
      <c r="CI5" s="68">
        <v>44694</v>
      </c>
      <c r="CJ5" s="101">
        <f>+CI5-$AS$5</f>
        <v>-72</v>
      </c>
      <c r="CK5" s="14" t="s">
        <v>214</v>
      </c>
      <c r="CL5" s="25">
        <v>60973</v>
      </c>
      <c r="CM5" s="25" t="s">
        <v>180</v>
      </c>
      <c r="CN5" s="102" t="str">
        <f t="shared" si="29"/>
        <v>Ödeme Kabul</v>
      </c>
      <c r="CR5" s="25"/>
      <c r="CS5" s="25"/>
      <c r="CT5" s="25"/>
      <c r="CX5" s="25"/>
      <c r="CY5" s="25"/>
      <c r="CZ5" s="25"/>
      <c r="DD5" s="25"/>
      <c r="DE5" s="25"/>
      <c r="DF5" s="25"/>
      <c r="DG5" s="25">
        <f>+CL5+CR5+CX5+DD5</f>
        <v>60973</v>
      </c>
      <c r="DJ5" s="63"/>
      <c r="GP5" s="71">
        <v>2011</v>
      </c>
      <c r="GQ5" s="72">
        <v>3697</v>
      </c>
      <c r="GR5" s="72">
        <v>30819</v>
      </c>
      <c r="GS5" s="71">
        <v>1.1024860000000001</v>
      </c>
      <c r="GT5" s="72">
        <v>3697</v>
      </c>
      <c r="GU5" s="72">
        <v>30819</v>
      </c>
    </row>
    <row r="6" spans="1:210" x14ac:dyDescent="0.25">
      <c r="A6" s="20"/>
      <c r="B6" s="13"/>
      <c r="C6" s="13"/>
      <c r="D6" s="24"/>
      <c r="E6" s="24"/>
      <c r="F6" s="100">
        <f t="shared" si="0"/>
        <v>0</v>
      </c>
      <c r="G6" s="21"/>
      <c r="J6" s="63"/>
      <c r="L6" s="63" t="s">
        <v>58</v>
      </c>
      <c r="M6" s="23" t="s">
        <v>61</v>
      </c>
      <c r="N6" s="13" t="s">
        <v>170</v>
      </c>
      <c r="O6" s="13" t="s">
        <v>148</v>
      </c>
      <c r="P6" s="13" t="s">
        <v>171</v>
      </c>
      <c r="Q6" s="15" t="s">
        <v>215</v>
      </c>
      <c r="R6" s="15" t="s">
        <v>216</v>
      </c>
      <c r="S6" s="16" t="s">
        <v>217</v>
      </c>
      <c r="T6" s="16" t="s">
        <v>218</v>
      </c>
      <c r="U6" s="12">
        <f t="shared" si="1"/>
        <v>44995</v>
      </c>
      <c r="V6" s="17" t="s">
        <v>219</v>
      </c>
      <c r="W6" s="18" t="s">
        <v>220</v>
      </c>
      <c r="X6" s="13" t="s">
        <v>90</v>
      </c>
      <c r="Y6" s="13" t="s">
        <v>90</v>
      </c>
      <c r="Z6" s="24">
        <v>22868.25</v>
      </c>
      <c r="AA6" s="34" t="s">
        <v>151</v>
      </c>
      <c r="AB6" s="25">
        <v>22868.25</v>
      </c>
      <c r="AC6" s="25">
        <f t="shared" si="2"/>
        <v>0</v>
      </c>
      <c r="AD6" s="55">
        <v>17.397300000000001</v>
      </c>
      <c r="AE6" s="55">
        <v>16.296299999999999</v>
      </c>
      <c r="AF6" s="45">
        <f t="shared" si="3"/>
        <v>397845.80572500004</v>
      </c>
      <c r="AG6" s="46">
        <f t="shared" si="4"/>
        <v>24413.259802838686</v>
      </c>
      <c r="AH6" s="26">
        <f t="shared" si="5"/>
        <v>397845.80572500004</v>
      </c>
      <c r="AI6" s="46">
        <f t="shared" si="6"/>
        <v>24413.259802838686</v>
      </c>
      <c r="AJ6" s="46">
        <f t="shared" si="7"/>
        <v>0</v>
      </c>
      <c r="AK6" s="61">
        <v>1.0676000000000001</v>
      </c>
      <c r="AL6" s="27">
        <f t="shared" si="8"/>
        <v>1.0675613482815118</v>
      </c>
      <c r="AM6" s="25">
        <f t="shared" si="9"/>
        <v>24413.259802838682</v>
      </c>
      <c r="AN6" s="25">
        <f t="shared" si="10"/>
        <v>24413.259802838682</v>
      </c>
      <c r="AO6" s="25">
        <f t="shared" si="11"/>
        <v>0</v>
      </c>
      <c r="AQ6" s="19" t="s">
        <v>221</v>
      </c>
      <c r="AR6" s="11">
        <f t="shared" si="12"/>
        <v>44893</v>
      </c>
      <c r="AS6" s="20" t="s">
        <v>222</v>
      </c>
      <c r="AT6" s="13" t="s">
        <v>223</v>
      </c>
      <c r="AU6" s="13" t="s">
        <v>150</v>
      </c>
      <c r="AV6" s="75">
        <v>0</v>
      </c>
      <c r="AW6" s="29">
        <f t="shared" si="50"/>
        <v>0</v>
      </c>
      <c r="AX6" s="64">
        <f t="shared" si="14"/>
        <v>30000</v>
      </c>
      <c r="AY6" s="65">
        <v>43846</v>
      </c>
      <c r="AZ6" s="65">
        <v>44675</v>
      </c>
      <c r="BA6" s="50">
        <f t="shared" si="15"/>
        <v>38</v>
      </c>
      <c r="BB6" s="66">
        <f t="shared" si="16"/>
        <v>15000</v>
      </c>
      <c r="BC6" s="67">
        <v>44676</v>
      </c>
      <c r="BD6" s="66" t="s">
        <v>118</v>
      </c>
      <c r="BE6" s="58">
        <f t="shared" si="17"/>
        <v>15000</v>
      </c>
      <c r="BF6" s="30">
        <f t="shared" si="18"/>
        <v>0</v>
      </c>
      <c r="BG6" s="31">
        <v>16.417100000000001</v>
      </c>
      <c r="BH6" s="32">
        <f t="shared" si="19"/>
        <v>0</v>
      </c>
      <c r="BI6" s="28">
        <v>0.05</v>
      </c>
      <c r="BJ6" s="28">
        <v>2.5000000000000001E-2</v>
      </c>
      <c r="BK6" s="33">
        <f t="shared" si="20"/>
        <v>0</v>
      </c>
      <c r="BL6" s="33">
        <f t="shared" si="21"/>
        <v>0</v>
      </c>
      <c r="BM6" s="48" t="s">
        <v>224</v>
      </c>
      <c r="BO6" s="14" t="s">
        <v>84</v>
      </c>
      <c r="BP6" s="68">
        <v>44992</v>
      </c>
      <c r="BQ6" s="14"/>
      <c r="BR6" s="35">
        <f>22230.57/0.05</f>
        <v>444611.39999999997</v>
      </c>
      <c r="BS6" s="73">
        <v>22230.57</v>
      </c>
      <c r="BT6" s="98">
        <f t="shared" si="22"/>
        <v>22230.57</v>
      </c>
      <c r="BU6" s="35">
        <v>22230.57</v>
      </c>
      <c r="BV6" s="36" t="s">
        <v>84</v>
      </c>
      <c r="BW6" s="37" t="s">
        <v>90</v>
      </c>
      <c r="BX6" s="38">
        <f t="shared" si="48"/>
        <v>20</v>
      </c>
      <c r="BY6" s="36" t="s">
        <v>151</v>
      </c>
      <c r="BZ6" s="57">
        <v>2022</v>
      </c>
      <c r="CA6" s="32">
        <f>VLOOKUP(BZ6,$GP$1:$GR$17,2,0)</f>
        <v>14211</v>
      </c>
      <c r="CB6" s="32">
        <f>VLOOKUP(BZ6,$GP$1:$GR$17,3,0)</f>
        <v>118555</v>
      </c>
      <c r="CC6" s="32">
        <v>0</v>
      </c>
      <c r="CD6" s="14" t="str">
        <f t="shared" si="24"/>
        <v>2022</v>
      </c>
      <c r="CF6" s="69">
        <f t="shared" si="25"/>
        <v>-637.68000000000029</v>
      </c>
      <c r="CG6" s="69">
        <f t="shared" si="26"/>
        <v>2182.6898028386822</v>
      </c>
      <c r="CH6" s="69">
        <f t="shared" si="27"/>
        <v>22230.57</v>
      </c>
      <c r="CI6" s="68">
        <v>44832</v>
      </c>
      <c r="CJ6" s="101">
        <f>+CI6-$AS$6</f>
        <v>-61</v>
      </c>
      <c r="CK6" s="14" t="s">
        <v>225</v>
      </c>
      <c r="CL6" s="25">
        <v>22868.25</v>
      </c>
      <c r="CM6" s="25" t="s">
        <v>224</v>
      </c>
      <c r="CN6" s="102" t="str">
        <f t="shared" si="29"/>
        <v>Ödeme Kabul</v>
      </c>
      <c r="CR6" s="25"/>
      <c r="CS6" s="25"/>
      <c r="CT6" s="25"/>
      <c r="CX6" s="25"/>
      <c r="CY6" s="25"/>
      <c r="CZ6" s="25"/>
      <c r="DD6" s="25"/>
      <c r="DE6" s="25"/>
      <c r="DF6" s="25"/>
      <c r="DG6" s="25">
        <f t="shared" ref="DG6:DG66" si="51">+CL6+CR6+CX6+DD6</f>
        <v>22868.25</v>
      </c>
      <c r="DJ6" s="63"/>
      <c r="GP6" s="71">
        <v>2012</v>
      </c>
      <c r="GQ6" s="72">
        <v>4076</v>
      </c>
      <c r="GR6" s="72">
        <v>33981</v>
      </c>
      <c r="GS6" s="71">
        <v>1.0774999999999999</v>
      </c>
      <c r="GT6" s="72">
        <v>4076</v>
      </c>
      <c r="GU6" s="72">
        <v>33981</v>
      </c>
    </row>
    <row r="7" spans="1:210" x14ac:dyDescent="0.25">
      <c r="A7" s="20"/>
      <c r="B7" s="13"/>
      <c r="C7" s="13"/>
      <c r="D7" s="24"/>
      <c r="E7" s="24"/>
      <c r="F7" s="100">
        <f t="shared" si="0"/>
        <v>0</v>
      </c>
      <c r="G7" s="21"/>
      <c r="J7" s="63"/>
      <c r="L7" s="63" t="s">
        <v>58</v>
      </c>
      <c r="M7" s="23" t="s">
        <v>61</v>
      </c>
      <c r="N7" s="13" t="s">
        <v>170</v>
      </c>
      <c r="O7" s="13" t="s">
        <v>148</v>
      </c>
      <c r="P7" s="13" t="s">
        <v>171</v>
      </c>
      <c r="Q7" s="15" t="s">
        <v>226</v>
      </c>
      <c r="R7" s="15" t="s">
        <v>227</v>
      </c>
      <c r="S7" s="16" t="s">
        <v>228</v>
      </c>
      <c r="T7" s="16" t="s">
        <v>229</v>
      </c>
      <c r="U7" s="12">
        <f t="shared" si="1"/>
        <v>44990</v>
      </c>
      <c r="V7" s="17" t="s">
        <v>230</v>
      </c>
      <c r="W7" s="18" t="s">
        <v>231</v>
      </c>
      <c r="X7" s="13" t="s">
        <v>90</v>
      </c>
      <c r="Y7" s="13" t="s">
        <v>90</v>
      </c>
      <c r="Z7" s="24">
        <v>38966.800000000003</v>
      </c>
      <c r="AA7" s="34" t="s">
        <v>151</v>
      </c>
      <c r="AB7" s="25">
        <f>15586.72+10000</f>
        <v>25586.720000000001</v>
      </c>
      <c r="AC7" s="25">
        <f t="shared" si="2"/>
        <v>13380.080000000002</v>
      </c>
      <c r="AD7" s="55">
        <v>16.592600000000001</v>
      </c>
      <c r="AE7" s="55">
        <v>15.8171</v>
      </c>
      <c r="AF7" s="45">
        <f t="shared" si="3"/>
        <v>646560.52568000008</v>
      </c>
      <c r="AG7" s="46">
        <f t="shared" si="4"/>
        <v>40877.311623496098</v>
      </c>
      <c r="AH7" s="26">
        <f t="shared" si="5"/>
        <v>424550.21027200005</v>
      </c>
      <c r="AI7" s="46">
        <f t="shared" si="6"/>
        <v>26841.21680156287</v>
      </c>
      <c r="AJ7" s="46">
        <f t="shared" si="7"/>
        <v>14036.094821933228</v>
      </c>
      <c r="AK7" s="61">
        <v>1.0489999999999999</v>
      </c>
      <c r="AL7" s="27">
        <f t="shared" si="8"/>
        <v>1.0490292152164431</v>
      </c>
      <c r="AM7" s="25">
        <f t="shared" si="9"/>
        <v>40877.311623496098</v>
      </c>
      <c r="AN7" s="25">
        <f t="shared" si="10"/>
        <v>26841.21680156287</v>
      </c>
      <c r="AO7" s="25">
        <f t="shared" si="11"/>
        <v>14036.094821933228</v>
      </c>
      <c r="AQ7" s="19" t="s">
        <v>232</v>
      </c>
      <c r="AR7" s="11">
        <f t="shared" si="12"/>
        <v>44881</v>
      </c>
      <c r="AS7" s="20" t="s">
        <v>233</v>
      </c>
      <c r="AT7" s="13" t="s">
        <v>234</v>
      </c>
      <c r="AU7" s="13" t="s">
        <v>150</v>
      </c>
      <c r="AV7" s="75">
        <v>0</v>
      </c>
      <c r="AW7" s="29">
        <f t="shared" si="50"/>
        <v>0</v>
      </c>
      <c r="AX7" s="64">
        <f t="shared" si="14"/>
        <v>30000</v>
      </c>
      <c r="AY7" s="65">
        <v>43846</v>
      </c>
      <c r="AZ7" s="65">
        <v>44675</v>
      </c>
      <c r="BA7" s="50">
        <f t="shared" si="15"/>
        <v>26</v>
      </c>
      <c r="BB7" s="66">
        <f t="shared" si="16"/>
        <v>15000</v>
      </c>
      <c r="BC7" s="67">
        <v>44676</v>
      </c>
      <c r="BD7" s="66" t="s">
        <v>118</v>
      </c>
      <c r="BE7" s="58">
        <f t="shared" si="17"/>
        <v>15000</v>
      </c>
      <c r="BF7" s="30">
        <f t="shared" si="18"/>
        <v>0</v>
      </c>
      <c r="BG7" s="31">
        <v>15.949199999999999</v>
      </c>
      <c r="BH7" s="32">
        <f t="shared" si="19"/>
        <v>0</v>
      </c>
      <c r="BI7" s="28">
        <v>0.05</v>
      </c>
      <c r="BJ7" s="28">
        <v>2.5000000000000001E-2</v>
      </c>
      <c r="BK7" s="33">
        <f t="shared" si="20"/>
        <v>0</v>
      </c>
      <c r="BL7" s="33">
        <f t="shared" si="21"/>
        <v>0</v>
      </c>
      <c r="BM7" s="48" t="s">
        <v>224</v>
      </c>
      <c r="BO7" s="14" t="s">
        <v>84</v>
      </c>
      <c r="BP7" s="68">
        <v>44992</v>
      </c>
      <c r="BQ7" s="14"/>
      <c r="BR7" s="35">
        <f>37773.05/0.05</f>
        <v>755461</v>
      </c>
      <c r="BS7" s="73">
        <v>37773.050000000003</v>
      </c>
      <c r="BT7" s="98">
        <f t="shared" si="22"/>
        <v>37773.050000000003</v>
      </c>
      <c r="BU7" s="35">
        <v>38966.800000000003</v>
      </c>
      <c r="BV7" s="36" t="s">
        <v>151</v>
      </c>
      <c r="BW7" s="37" t="s">
        <v>90</v>
      </c>
      <c r="BX7" s="38">
        <f t="shared" si="48"/>
        <v>19.387298931398011</v>
      </c>
      <c r="BY7" s="36" t="s">
        <v>151</v>
      </c>
      <c r="BZ7" s="57">
        <v>2022</v>
      </c>
      <c r="CA7" s="32">
        <f>VLOOKUP(BZ7,$GP$1:$GR$17,2,0)</f>
        <v>14211</v>
      </c>
      <c r="CB7" s="32">
        <f>VLOOKUP(BZ7,$GP$1:$GR$17,3,0)</f>
        <v>118555</v>
      </c>
      <c r="CC7" s="32">
        <v>0</v>
      </c>
      <c r="CD7" s="14" t="str">
        <f t="shared" si="24"/>
        <v>2022</v>
      </c>
      <c r="CF7" s="69">
        <f t="shared" si="25"/>
        <v>0</v>
      </c>
      <c r="CG7" s="69">
        <f t="shared" si="26"/>
        <v>1910.5116234960951</v>
      </c>
      <c r="CH7" s="69">
        <f t="shared" si="27"/>
        <v>38966.800000000003</v>
      </c>
      <c r="CI7" s="68">
        <v>44699</v>
      </c>
      <c r="CJ7" s="101">
        <f>+CI7-$AS$7</f>
        <v>-182</v>
      </c>
      <c r="CK7" s="14">
        <v>90015</v>
      </c>
      <c r="CL7" s="25">
        <v>15586.72</v>
      </c>
      <c r="CM7" s="25" t="s">
        <v>180</v>
      </c>
      <c r="CN7" s="25" t="str">
        <f t="shared" si="29"/>
        <v>Ödeme Kabul</v>
      </c>
      <c r="CO7" s="68">
        <v>44673</v>
      </c>
      <c r="CP7" s="101">
        <f>+CO7-$AS$7</f>
        <v>-208</v>
      </c>
      <c r="CQ7" s="14">
        <v>51022</v>
      </c>
      <c r="CR7" s="25">
        <v>10000</v>
      </c>
      <c r="CS7" s="25" t="s">
        <v>180</v>
      </c>
      <c r="CT7" s="102" t="str">
        <f>IF(CP7&gt;0,"Ödeme Red","Ödeme Kabul")</f>
        <v>Ödeme Kabul</v>
      </c>
      <c r="CX7" s="25"/>
      <c r="CY7" s="25"/>
      <c r="CZ7" s="25"/>
      <c r="DD7" s="25"/>
      <c r="DE7" s="25"/>
      <c r="DF7" s="25"/>
      <c r="DG7" s="25">
        <f t="shared" si="51"/>
        <v>25586.720000000001</v>
      </c>
      <c r="DJ7" s="63"/>
      <c r="GP7" s="71">
        <v>2013</v>
      </c>
      <c r="GQ7" s="72">
        <v>4393</v>
      </c>
      <c r="GR7" s="72">
        <v>36631</v>
      </c>
      <c r="GS7" s="71">
        <v>1.0392999999999999</v>
      </c>
      <c r="GT7" s="72">
        <v>4393</v>
      </c>
      <c r="GU7" s="72">
        <v>36631</v>
      </c>
    </row>
    <row r="8" spans="1:210" x14ac:dyDescent="0.25">
      <c r="A8" s="20"/>
      <c r="B8" s="13"/>
      <c r="C8" s="13"/>
      <c r="D8" s="24"/>
      <c r="E8" s="24"/>
      <c r="F8" s="100">
        <f t="shared" si="0"/>
        <v>0</v>
      </c>
      <c r="G8" s="21"/>
      <c r="J8" s="63"/>
      <c r="L8" s="63" t="s">
        <v>58</v>
      </c>
      <c r="M8" s="23" t="s">
        <v>61</v>
      </c>
      <c r="N8" s="13" t="s">
        <v>170</v>
      </c>
      <c r="O8" s="13" t="s">
        <v>148</v>
      </c>
      <c r="P8" s="13" t="s">
        <v>171</v>
      </c>
      <c r="Q8" s="15" t="s">
        <v>235</v>
      </c>
      <c r="R8" s="15" t="s">
        <v>236</v>
      </c>
      <c r="S8" s="16" t="s">
        <v>237</v>
      </c>
      <c r="T8" s="16" t="s">
        <v>238</v>
      </c>
      <c r="U8" s="12">
        <f t="shared" si="1"/>
        <v>44950</v>
      </c>
      <c r="V8" s="17" t="s">
        <v>239</v>
      </c>
      <c r="W8" s="18" t="s">
        <v>240</v>
      </c>
      <c r="X8" s="13" t="s">
        <v>90</v>
      </c>
      <c r="Y8" s="13" t="s">
        <v>90</v>
      </c>
      <c r="Z8" s="24">
        <v>470448</v>
      </c>
      <c r="AA8" s="34" t="s">
        <v>151</v>
      </c>
      <c r="AB8" s="25">
        <f>27288+64301.56+50490+40427.57</f>
        <v>182507.13</v>
      </c>
      <c r="AC8" s="25">
        <f t="shared" si="2"/>
        <v>287940.87</v>
      </c>
      <c r="AD8" s="55">
        <v>16.081199999999999</v>
      </c>
      <c r="AE8" s="55">
        <v>14.7555</v>
      </c>
      <c r="AF8" s="45">
        <f t="shared" si="3"/>
        <v>7565368.3775999993</v>
      </c>
      <c r="AG8" s="46">
        <f t="shared" si="4"/>
        <v>512715.14876486728</v>
      </c>
      <c r="AH8" s="26">
        <f t="shared" si="5"/>
        <v>2934933.6589560001</v>
      </c>
      <c r="AI8" s="46">
        <f t="shared" si="6"/>
        <v>198904.38541262582</v>
      </c>
      <c r="AJ8" s="46">
        <f t="shared" si="7"/>
        <v>313810.76335224148</v>
      </c>
      <c r="AK8" s="61">
        <v>1.0899000000000001</v>
      </c>
      <c r="AL8" s="27">
        <f t="shared" si="8"/>
        <v>1.0898444647758463</v>
      </c>
      <c r="AM8" s="25">
        <f t="shared" si="9"/>
        <v>512715.14876486734</v>
      </c>
      <c r="AN8" s="25">
        <f t="shared" si="10"/>
        <v>198904.38541262579</v>
      </c>
      <c r="AO8" s="25">
        <f t="shared" si="11"/>
        <v>313810.76335224154</v>
      </c>
      <c r="AQ8" s="19" t="s">
        <v>241</v>
      </c>
      <c r="AR8" s="11">
        <f t="shared" si="12"/>
        <v>44840</v>
      </c>
      <c r="AS8" s="20" t="s">
        <v>242</v>
      </c>
      <c r="AT8" s="13" t="s">
        <v>243</v>
      </c>
      <c r="AU8" s="13" t="s">
        <v>150</v>
      </c>
      <c r="AV8" s="75">
        <v>0</v>
      </c>
      <c r="AW8" s="29">
        <f t="shared" si="50"/>
        <v>0</v>
      </c>
      <c r="AX8" s="64">
        <f t="shared" si="14"/>
        <v>51271.514876486734</v>
      </c>
      <c r="AY8" s="65">
        <v>43846</v>
      </c>
      <c r="AZ8" s="65">
        <v>44675</v>
      </c>
      <c r="BA8" s="50">
        <f t="shared" si="15"/>
        <v>-15</v>
      </c>
      <c r="BB8" s="66">
        <f t="shared" si="16"/>
        <v>51271.514876486734</v>
      </c>
      <c r="BC8" s="67">
        <v>44676</v>
      </c>
      <c r="BD8" s="66" t="s">
        <v>118</v>
      </c>
      <c r="BE8" s="58">
        <f t="shared" si="17"/>
        <v>51271.514876486734</v>
      </c>
      <c r="BF8" s="30">
        <f t="shared" si="18"/>
        <v>262539.24847575481</v>
      </c>
      <c r="BG8" s="31">
        <v>14.7478</v>
      </c>
      <c r="BH8" s="32">
        <f t="shared" si="19"/>
        <v>3871876.3286707369</v>
      </c>
      <c r="BI8" s="28">
        <v>0.05</v>
      </c>
      <c r="BJ8" s="28">
        <v>2.5000000000000001E-2</v>
      </c>
      <c r="BK8" s="33">
        <f t="shared" si="20"/>
        <v>193593.81643353685</v>
      </c>
      <c r="BL8" s="33">
        <f t="shared" si="21"/>
        <v>96796.908216768425</v>
      </c>
      <c r="BM8" s="48" t="s">
        <v>224</v>
      </c>
      <c r="BO8" s="14" t="s">
        <v>84</v>
      </c>
      <c r="BP8" s="68">
        <v>44953</v>
      </c>
      <c r="BQ8" s="14"/>
      <c r="BR8" s="35">
        <f>432513.43/0.05</f>
        <v>8650268.5999999996</v>
      </c>
      <c r="BS8" s="73">
        <v>432513.43</v>
      </c>
      <c r="BT8" s="98">
        <f t="shared" si="22"/>
        <v>238919.61356646314</v>
      </c>
      <c r="BU8" s="35">
        <v>470448</v>
      </c>
      <c r="BV8" s="36" t="s">
        <v>151</v>
      </c>
      <c r="BW8" s="37" t="s">
        <v>90</v>
      </c>
      <c r="BX8" s="38">
        <f t="shared" si="48"/>
        <v>18.387300190456756</v>
      </c>
      <c r="BY8" s="36" t="s">
        <v>151</v>
      </c>
      <c r="BZ8" s="57">
        <v>2022</v>
      </c>
      <c r="CA8" s="32">
        <f>VLOOKUP(BZ8,$GP$1:$GR$17,2,0)</f>
        <v>14211</v>
      </c>
      <c r="CB8" s="32">
        <f>VLOOKUP(BZ8,$GP$1:$GR$17,3,0)</f>
        <v>118555</v>
      </c>
      <c r="CC8" s="32">
        <f>+CB8</f>
        <v>118555</v>
      </c>
      <c r="CD8" s="14" t="str">
        <f t="shared" si="24"/>
        <v>2022</v>
      </c>
      <c r="CF8" s="69">
        <f t="shared" si="25"/>
        <v>0</v>
      </c>
      <c r="CG8" s="69">
        <f t="shared" si="26"/>
        <v>42267.148764867336</v>
      </c>
      <c r="CH8" s="69">
        <f t="shared" si="27"/>
        <v>207908.75152424519</v>
      </c>
      <c r="CI8" s="68">
        <v>44698</v>
      </c>
      <c r="CJ8" s="101">
        <f>+CI8-$AS$8</f>
        <v>-142</v>
      </c>
      <c r="CK8" s="14" t="s">
        <v>244</v>
      </c>
      <c r="CL8" s="25">
        <v>27288</v>
      </c>
      <c r="CM8" s="25" t="s">
        <v>224</v>
      </c>
      <c r="CN8" s="25" t="str">
        <f t="shared" si="29"/>
        <v>Ödeme Kabul</v>
      </c>
      <c r="CO8" s="68">
        <v>44733</v>
      </c>
      <c r="CP8" s="101">
        <f>+CO8-$AS$8</f>
        <v>-107</v>
      </c>
      <c r="CQ8" s="14" t="s">
        <v>245</v>
      </c>
      <c r="CR8" s="25">
        <v>64301.56</v>
      </c>
      <c r="CS8" s="25" t="s">
        <v>224</v>
      </c>
      <c r="CT8" s="102" t="str">
        <f>IF(CP8&gt;0,"Ödeme Red","Ödeme Kabul")</f>
        <v>Ödeme Kabul</v>
      </c>
      <c r="CU8" s="68">
        <v>44768</v>
      </c>
      <c r="CV8" s="101">
        <f>+CU8-$AS$2</f>
        <v>-69</v>
      </c>
      <c r="CW8" s="14" t="s">
        <v>246</v>
      </c>
      <c r="CX8" s="25">
        <v>50490</v>
      </c>
      <c r="CY8" s="25" t="s">
        <v>224</v>
      </c>
      <c r="CZ8" s="102" t="str">
        <f>IF(CV8&gt;0,"Ödeme Red","Ödeme Kabul")</f>
        <v>Ödeme Kabul</v>
      </c>
      <c r="DA8" s="68">
        <v>44771</v>
      </c>
      <c r="DB8" s="101">
        <f>+DA8-$AS$2</f>
        <v>-66</v>
      </c>
      <c r="DC8" s="14" t="s">
        <v>246</v>
      </c>
      <c r="DD8" s="25">
        <v>40427.57</v>
      </c>
      <c r="DE8" s="25" t="s">
        <v>224</v>
      </c>
      <c r="DF8" s="102" t="str">
        <f>IF(DB8&gt;0,"Ödeme Red","Ödeme Kabul")</f>
        <v>Ödeme Kabul</v>
      </c>
      <c r="DG8" s="25">
        <f t="shared" si="51"/>
        <v>182507.13</v>
      </c>
      <c r="DJ8" s="63"/>
      <c r="GP8" s="71">
        <v>2014</v>
      </c>
      <c r="GQ8" s="72">
        <v>4565</v>
      </c>
      <c r="GR8" s="72">
        <v>38070</v>
      </c>
      <c r="GS8" s="71">
        <v>1.1011</v>
      </c>
      <c r="GT8" s="72">
        <v>4565</v>
      </c>
      <c r="GU8" s="72">
        <v>38070</v>
      </c>
    </row>
    <row r="9" spans="1:210" x14ac:dyDescent="0.25">
      <c r="A9" s="20"/>
      <c r="B9" s="13"/>
      <c r="C9" s="13"/>
      <c r="D9" s="24"/>
      <c r="E9" s="24"/>
      <c r="F9" s="100">
        <f t="shared" si="0"/>
        <v>0</v>
      </c>
      <c r="G9" s="21"/>
      <c r="J9" s="63"/>
      <c r="L9" s="63" t="s">
        <v>58</v>
      </c>
      <c r="M9" s="23" t="s">
        <v>61</v>
      </c>
      <c r="N9" s="13" t="s">
        <v>170</v>
      </c>
      <c r="O9" s="13" t="s">
        <v>148</v>
      </c>
      <c r="P9" s="13" t="s">
        <v>171</v>
      </c>
      <c r="Q9" s="15" t="s">
        <v>256</v>
      </c>
      <c r="R9" s="15" t="s">
        <v>257</v>
      </c>
      <c r="S9" s="16" t="s">
        <v>258</v>
      </c>
      <c r="T9" s="16" t="s">
        <v>259</v>
      </c>
      <c r="U9" s="12">
        <f t="shared" si="1"/>
        <v>44326</v>
      </c>
      <c r="V9" s="17" t="s">
        <v>260</v>
      </c>
      <c r="W9" s="18" t="s">
        <v>261</v>
      </c>
      <c r="X9" s="13" t="s">
        <v>90</v>
      </c>
      <c r="Y9" s="13" t="s">
        <v>90</v>
      </c>
      <c r="Z9" s="24">
        <v>38878.5</v>
      </c>
      <c r="AA9" s="34" t="s">
        <v>165</v>
      </c>
      <c r="AB9" s="25">
        <v>0</v>
      </c>
      <c r="AC9" s="25">
        <f t="shared" si="2"/>
        <v>38878.5</v>
      </c>
      <c r="AD9" s="55">
        <v>9.7344000000000008</v>
      </c>
      <c r="AE9" s="55">
        <v>7.3811999999999998</v>
      </c>
      <c r="AF9" s="45">
        <f t="shared" si="3"/>
        <v>378458.87040000001</v>
      </c>
      <c r="AG9" s="46">
        <f t="shared" si="4"/>
        <v>51273.352625589338</v>
      </c>
      <c r="AH9" s="26">
        <f t="shared" si="5"/>
        <v>0</v>
      </c>
      <c r="AI9" s="46">
        <f t="shared" si="6"/>
        <v>0</v>
      </c>
      <c r="AJ9" s="46">
        <f t="shared" si="7"/>
        <v>51273.352625589338</v>
      </c>
      <c r="AK9" s="61">
        <v>1.3166</v>
      </c>
      <c r="AL9" s="27">
        <f t="shared" si="8"/>
        <v>1.318809949601691</v>
      </c>
      <c r="AM9" s="25">
        <f t="shared" si="9"/>
        <v>51273.352625589345</v>
      </c>
      <c r="AN9" s="25">
        <f t="shared" si="10"/>
        <v>0</v>
      </c>
      <c r="AO9" s="25">
        <f t="shared" si="11"/>
        <v>51273.352625589345</v>
      </c>
      <c r="AQ9" s="19" t="s">
        <v>262</v>
      </c>
      <c r="AR9" s="11">
        <f t="shared" si="12"/>
        <v>44096</v>
      </c>
      <c r="AS9" s="20" t="s">
        <v>263</v>
      </c>
      <c r="AT9" s="13" t="s">
        <v>264</v>
      </c>
      <c r="AU9" s="13" t="s">
        <v>150</v>
      </c>
      <c r="AV9" s="75">
        <v>0</v>
      </c>
      <c r="AW9" s="29">
        <f t="shared" si="50"/>
        <v>0</v>
      </c>
      <c r="AX9" s="64">
        <f t="shared" si="14"/>
        <v>30000</v>
      </c>
      <c r="AY9" s="65">
        <v>43846</v>
      </c>
      <c r="AZ9" s="65">
        <v>44675</v>
      </c>
      <c r="BA9" s="50">
        <f t="shared" si="15"/>
        <v>-759</v>
      </c>
      <c r="BB9" s="66">
        <f t="shared" si="16"/>
        <v>15000</v>
      </c>
      <c r="BC9" s="67">
        <v>44676</v>
      </c>
      <c r="BD9" s="66" t="s">
        <v>118</v>
      </c>
      <c r="BE9" s="58">
        <f t="shared" si="17"/>
        <v>30000</v>
      </c>
      <c r="BF9" s="30">
        <f t="shared" si="18"/>
        <v>21273.352625589345</v>
      </c>
      <c r="BG9" s="31">
        <v>6.4138999999999999</v>
      </c>
      <c r="BH9" s="32">
        <f t="shared" si="19"/>
        <v>136445.15640526751</v>
      </c>
      <c r="BI9" s="28">
        <v>0.05</v>
      </c>
      <c r="BJ9" s="28">
        <v>2.5000000000000001E-2</v>
      </c>
      <c r="BK9" s="33">
        <f t="shared" si="20"/>
        <v>6822.2578202633758</v>
      </c>
      <c r="BL9" s="33">
        <f t="shared" si="21"/>
        <v>3411.1289101316879</v>
      </c>
      <c r="BM9" s="48" t="s">
        <v>181</v>
      </c>
      <c r="BO9" s="14" t="s">
        <v>84</v>
      </c>
      <c r="BP9" s="68">
        <v>44489</v>
      </c>
      <c r="BQ9" s="14"/>
      <c r="BR9" s="35">
        <f>19045.41/0.05</f>
        <v>380908.19999999995</v>
      </c>
      <c r="BS9" s="73">
        <v>19045.41</v>
      </c>
      <c r="BT9" s="98">
        <f t="shared" si="22"/>
        <v>12223.152179736624</v>
      </c>
      <c r="BU9" s="35">
        <v>38878.5</v>
      </c>
      <c r="BV9" s="36" t="s">
        <v>165</v>
      </c>
      <c r="BW9" s="37" t="s">
        <v>90</v>
      </c>
      <c r="BX9" s="38">
        <f t="shared" si="48"/>
        <v>9.7973995910336029</v>
      </c>
      <c r="BY9" s="36" t="s">
        <v>165</v>
      </c>
      <c r="BZ9" s="57">
        <v>2020</v>
      </c>
      <c r="CA9" s="32">
        <f>VLOOKUP(BZ9,$GP$1:$GR$17,2,0)</f>
        <v>9563</v>
      </c>
      <c r="CB9" s="32">
        <f>VLOOKUP(BZ9,$GP$1:$GR$17,3,0)</f>
        <v>79778</v>
      </c>
      <c r="CC9" s="32">
        <f t="shared" si="23"/>
        <v>9563</v>
      </c>
      <c r="CD9" s="14" t="str">
        <f t="shared" si="24"/>
        <v>2020</v>
      </c>
      <c r="CF9" s="69">
        <f t="shared" si="25"/>
        <v>0</v>
      </c>
      <c r="CG9" s="69">
        <f t="shared" si="26"/>
        <v>12394.852625589345</v>
      </c>
      <c r="CH9" s="69">
        <f t="shared" si="27"/>
        <v>17605.147374410655</v>
      </c>
      <c r="CI9" s="68">
        <v>44119</v>
      </c>
      <c r="CJ9" s="101">
        <f>+CI9-$AS$9</f>
        <v>23</v>
      </c>
      <c r="CK9" s="14" t="s">
        <v>266</v>
      </c>
      <c r="CL9" s="25">
        <f>38878.5-10669.99</f>
        <v>28208.510000000002</v>
      </c>
      <c r="CM9" s="25" t="s">
        <v>265</v>
      </c>
      <c r="CN9" s="25" t="str">
        <f t="shared" si="29"/>
        <v>Ödeme Red</v>
      </c>
      <c r="CO9" s="68">
        <v>44160</v>
      </c>
      <c r="CP9" s="101">
        <f>+CO9-$AS$9</f>
        <v>64</v>
      </c>
      <c r="CQ9" s="14" t="s">
        <v>266</v>
      </c>
      <c r="CR9" s="25">
        <f>532.98+4064.71+6072.3</f>
        <v>10669.990000000002</v>
      </c>
      <c r="CS9" s="25" t="s">
        <v>180</v>
      </c>
      <c r="CT9" s="102" t="str">
        <f>IF(CP9&gt;0,"Ödeme Red","Ödeme Kabul")</f>
        <v>Ödeme Red</v>
      </c>
      <c r="CX9" s="25"/>
      <c r="CY9" s="25"/>
      <c r="CZ9" s="25"/>
      <c r="DD9" s="25"/>
      <c r="DE9" s="25"/>
      <c r="DF9" s="25"/>
      <c r="DG9" s="25">
        <f t="shared" si="51"/>
        <v>38878.5</v>
      </c>
      <c r="DJ9" s="63"/>
      <c r="GP9" s="71">
        <v>2015</v>
      </c>
      <c r="GQ9" s="72">
        <v>5026</v>
      </c>
      <c r="GR9" s="72">
        <v>41918</v>
      </c>
      <c r="GS9" s="71">
        <v>1.0558000000000001</v>
      </c>
      <c r="GT9" s="72">
        <v>5026</v>
      </c>
      <c r="GU9" s="72">
        <v>41918</v>
      </c>
    </row>
    <row r="10" spans="1:210" x14ac:dyDescent="0.25">
      <c r="A10" s="20"/>
      <c r="B10" s="13"/>
      <c r="C10" s="13"/>
      <c r="D10" s="24"/>
      <c r="E10" s="24"/>
      <c r="F10" s="100">
        <f t="shared" si="0"/>
        <v>0</v>
      </c>
      <c r="G10" s="21"/>
      <c r="J10" s="63"/>
      <c r="L10" s="63" t="s">
        <v>58</v>
      </c>
      <c r="M10" s="23" t="s">
        <v>61</v>
      </c>
      <c r="N10" s="13" t="s">
        <v>170</v>
      </c>
      <c r="O10" s="13" t="s">
        <v>148</v>
      </c>
      <c r="P10" s="13" t="s">
        <v>171</v>
      </c>
      <c r="Q10" s="15" t="s">
        <v>268</v>
      </c>
      <c r="R10" s="15" t="s">
        <v>269</v>
      </c>
      <c r="S10" s="16" t="s">
        <v>270</v>
      </c>
      <c r="T10" s="16" t="s">
        <v>174</v>
      </c>
      <c r="U10" s="12">
        <f t="shared" si="1"/>
        <v>44934</v>
      </c>
      <c r="V10" s="17" t="s">
        <v>271</v>
      </c>
      <c r="W10" s="18" t="s">
        <v>272</v>
      </c>
      <c r="X10" s="13" t="s">
        <v>90</v>
      </c>
      <c r="Y10" s="13" t="s">
        <v>90</v>
      </c>
      <c r="Z10" s="24">
        <v>151000</v>
      </c>
      <c r="AA10" s="34" t="s">
        <v>84</v>
      </c>
      <c r="AB10" s="25">
        <v>151000</v>
      </c>
      <c r="AC10" s="25">
        <f t="shared" si="2"/>
        <v>0</v>
      </c>
      <c r="AD10" s="55">
        <v>14.696099999999999</v>
      </c>
      <c r="AE10" s="55">
        <v>14.696099999999999</v>
      </c>
      <c r="AF10" s="45">
        <f t="shared" si="3"/>
        <v>2219111.1</v>
      </c>
      <c r="AG10" s="46">
        <f t="shared" si="4"/>
        <v>151000</v>
      </c>
      <c r="AH10" s="26">
        <f t="shared" si="5"/>
        <v>2219111.1</v>
      </c>
      <c r="AI10" s="46">
        <f t="shared" si="6"/>
        <v>151000</v>
      </c>
      <c r="AJ10" s="46">
        <f t="shared" si="7"/>
        <v>0</v>
      </c>
      <c r="AK10" s="61">
        <v>1</v>
      </c>
      <c r="AL10" s="27">
        <f t="shared" si="8"/>
        <v>1</v>
      </c>
      <c r="AM10" s="25">
        <f t="shared" si="9"/>
        <v>151000</v>
      </c>
      <c r="AN10" s="25">
        <f t="shared" si="10"/>
        <v>151000</v>
      </c>
      <c r="AO10" s="25">
        <f t="shared" si="11"/>
        <v>0</v>
      </c>
      <c r="AQ10" s="19" t="s">
        <v>273</v>
      </c>
      <c r="AR10" s="11">
        <f t="shared" si="12"/>
        <v>44831</v>
      </c>
      <c r="AS10" s="20" t="s">
        <v>274</v>
      </c>
      <c r="AT10" s="13" t="s">
        <v>48</v>
      </c>
      <c r="AU10" s="13" t="s">
        <v>142</v>
      </c>
      <c r="AV10" s="75">
        <f>VLOOKUP(AT10,Ülke!$A$1:$D$46,2,0)</f>
        <v>1</v>
      </c>
      <c r="AW10" s="29">
        <f t="shared" si="50"/>
        <v>151000</v>
      </c>
      <c r="AX10" s="64">
        <f t="shared" si="14"/>
        <v>30000</v>
      </c>
      <c r="AY10" s="65">
        <v>43846</v>
      </c>
      <c r="AZ10" s="65">
        <v>44675</v>
      </c>
      <c r="BA10" s="50">
        <f t="shared" si="15"/>
        <v>-24</v>
      </c>
      <c r="BB10" s="66">
        <f t="shared" si="16"/>
        <v>15100</v>
      </c>
      <c r="BC10" s="67">
        <v>44676</v>
      </c>
      <c r="BD10" s="66" t="s">
        <v>118</v>
      </c>
      <c r="BE10" s="58">
        <f t="shared" si="17"/>
        <v>30000</v>
      </c>
      <c r="BF10" s="30">
        <f t="shared" si="18"/>
        <v>0</v>
      </c>
      <c r="BG10" s="31">
        <v>14.6722</v>
      </c>
      <c r="BH10" s="32">
        <f t="shared" si="19"/>
        <v>0</v>
      </c>
      <c r="BI10" s="28">
        <v>0.05</v>
      </c>
      <c r="BJ10" s="28">
        <v>2.5000000000000001E-2</v>
      </c>
      <c r="BK10" s="33">
        <f t="shared" si="20"/>
        <v>0</v>
      </c>
      <c r="BL10" s="33">
        <f t="shared" si="21"/>
        <v>0</v>
      </c>
      <c r="BM10" s="48" t="s">
        <v>181</v>
      </c>
      <c r="BO10" s="14" t="s">
        <v>84</v>
      </c>
      <c r="BP10" s="68">
        <v>44956</v>
      </c>
      <c r="BQ10" s="14"/>
      <c r="BR10" s="35">
        <f>139555.71/0.05</f>
        <v>2791114.1999999997</v>
      </c>
      <c r="BS10" s="73">
        <v>139555.71</v>
      </c>
      <c r="BT10" s="98">
        <f t="shared" si="22"/>
        <v>139555.71</v>
      </c>
      <c r="BU10" s="35">
        <v>151000</v>
      </c>
      <c r="BV10" s="36" t="s">
        <v>84</v>
      </c>
      <c r="BW10" s="37" t="s">
        <v>90</v>
      </c>
      <c r="BX10" s="38">
        <f t="shared" si="48"/>
        <v>18.484199999999998</v>
      </c>
      <c r="BY10" s="36" t="s">
        <v>84</v>
      </c>
      <c r="BZ10" s="57">
        <v>2022</v>
      </c>
      <c r="CA10" s="32">
        <f>VLOOKUP(BZ10,$GP$1:$GR$17,2,0)</f>
        <v>14211</v>
      </c>
      <c r="CB10" s="32">
        <f>VLOOKUP(BZ10,$GP$1:$GR$17,3,0)</f>
        <v>118555</v>
      </c>
      <c r="CC10" s="32">
        <v>0</v>
      </c>
      <c r="CD10" s="14" t="str">
        <f t="shared" si="24"/>
        <v>2022</v>
      </c>
      <c r="CF10" s="69">
        <f t="shared" si="25"/>
        <v>0</v>
      </c>
      <c r="CG10" s="69">
        <f t="shared" si="26"/>
        <v>0</v>
      </c>
      <c r="CH10" s="69">
        <f t="shared" si="27"/>
        <v>151000</v>
      </c>
      <c r="CI10" s="68">
        <v>44637</v>
      </c>
      <c r="CJ10" s="101">
        <f>+CI10-$AS$10</f>
        <v>-194</v>
      </c>
      <c r="CK10" s="14" t="s">
        <v>276</v>
      </c>
      <c r="CL10" s="25">
        <v>40000</v>
      </c>
      <c r="CM10" s="25" t="s">
        <v>180</v>
      </c>
      <c r="CN10" s="25" t="str">
        <f t="shared" si="29"/>
        <v>Ödeme Kabul</v>
      </c>
      <c r="CO10" s="68">
        <v>44694</v>
      </c>
      <c r="CP10" s="101">
        <f>+CO10-$AS$10</f>
        <v>-137</v>
      </c>
      <c r="CQ10" s="14" t="s">
        <v>275</v>
      </c>
      <c r="CR10" s="25">
        <v>50000</v>
      </c>
      <c r="CS10" s="25" t="s">
        <v>180</v>
      </c>
      <c r="CT10" s="25" t="str">
        <f t="shared" ref="CT10" si="52">IF(CP10&gt;0,"Ödeme Red","Ödeme Kabul")</f>
        <v>Ödeme Kabul</v>
      </c>
      <c r="CU10" s="68">
        <v>44697</v>
      </c>
      <c r="CV10" s="101">
        <f>+CU10-$AS$10</f>
        <v>-134</v>
      </c>
      <c r="CW10" s="14" t="s">
        <v>277</v>
      </c>
      <c r="CX10" s="25">
        <v>61000</v>
      </c>
      <c r="CY10" s="25" t="s">
        <v>180</v>
      </c>
      <c r="CZ10" s="25" t="str">
        <f t="shared" ref="CZ10" si="53">IF(CV10&gt;0,"Ödeme Red","Ödeme Kabul")</f>
        <v>Ödeme Kabul</v>
      </c>
      <c r="DD10" s="25"/>
      <c r="DE10" s="25"/>
      <c r="DF10" s="25"/>
      <c r="DG10" s="25">
        <f t="shared" si="51"/>
        <v>151000</v>
      </c>
      <c r="DJ10" s="63"/>
      <c r="GP10" s="71">
        <v>2016</v>
      </c>
      <c r="GQ10" s="72">
        <v>5306</v>
      </c>
      <c r="GR10" s="72">
        <v>44257</v>
      </c>
      <c r="GS10" s="71">
        <v>1.0383</v>
      </c>
      <c r="GT10" s="72">
        <v>5306</v>
      </c>
      <c r="GU10" s="72">
        <v>44257</v>
      </c>
    </row>
    <row r="11" spans="1:210" x14ac:dyDescent="0.25">
      <c r="A11" s="20"/>
      <c r="B11" s="13"/>
      <c r="C11" s="13"/>
      <c r="D11" s="24"/>
      <c r="E11" s="24"/>
      <c r="F11" s="100">
        <f t="shared" si="0"/>
        <v>0</v>
      </c>
      <c r="G11" s="21"/>
      <c r="J11" s="63"/>
      <c r="L11" s="63" t="s">
        <v>58</v>
      </c>
      <c r="M11" s="23" t="s">
        <v>61</v>
      </c>
      <c r="N11" s="13" t="s">
        <v>170</v>
      </c>
      <c r="O11" s="13" t="s">
        <v>148</v>
      </c>
      <c r="P11" s="13" t="s">
        <v>171</v>
      </c>
      <c r="Q11" s="15" t="s">
        <v>278</v>
      </c>
      <c r="R11" s="15" t="s">
        <v>279</v>
      </c>
      <c r="S11" s="16" t="s">
        <v>280</v>
      </c>
      <c r="T11" s="16" t="s">
        <v>281</v>
      </c>
      <c r="U11" s="12">
        <f t="shared" si="1"/>
        <v>44900</v>
      </c>
      <c r="V11" s="17" t="s">
        <v>229</v>
      </c>
      <c r="W11" s="18" t="s">
        <v>202</v>
      </c>
      <c r="X11" s="13" t="s">
        <v>90</v>
      </c>
      <c r="Y11" s="13" t="s">
        <v>90</v>
      </c>
      <c r="Z11" s="24">
        <v>130000</v>
      </c>
      <c r="AA11" s="34" t="s">
        <v>84</v>
      </c>
      <c r="AB11" s="25">
        <f>31453+25953+38352</f>
        <v>95758</v>
      </c>
      <c r="AC11" s="25">
        <f t="shared" si="2"/>
        <v>34242</v>
      </c>
      <c r="AD11" s="55">
        <v>13.627700000000001</v>
      </c>
      <c r="AE11" s="55">
        <v>13.627700000000001</v>
      </c>
      <c r="AF11" s="45">
        <f t="shared" si="3"/>
        <v>1771601</v>
      </c>
      <c r="AG11" s="46">
        <f t="shared" si="4"/>
        <v>129999.99999999999</v>
      </c>
      <c r="AH11" s="26">
        <f t="shared" si="5"/>
        <v>1304961.2966</v>
      </c>
      <c r="AI11" s="46">
        <f t="shared" si="6"/>
        <v>95758</v>
      </c>
      <c r="AJ11" s="46">
        <f t="shared" si="7"/>
        <v>34241.999999999985</v>
      </c>
      <c r="AK11" s="61">
        <v>1</v>
      </c>
      <c r="AL11" s="27">
        <f t="shared" si="8"/>
        <v>1</v>
      </c>
      <c r="AM11" s="25">
        <f t="shared" si="9"/>
        <v>130000</v>
      </c>
      <c r="AN11" s="25">
        <f t="shared" si="10"/>
        <v>95758</v>
      </c>
      <c r="AO11" s="25">
        <f t="shared" si="11"/>
        <v>34242</v>
      </c>
      <c r="AQ11" s="19" t="s">
        <v>282</v>
      </c>
      <c r="AR11" s="11">
        <f t="shared" si="12"/>
        <v>44796</v>
      </c>
      <c r="AS11" s="20" t="s">
        <v>195</v>
      </c>
      <c r="AT11" s="13" t="s">
        <v>283</v>
      </c>
      <c r="AU11" s="13" t="s">
        <v>150</v>
      </c>
      <c r="AV11" s="75">
        <v>0</v>
      </c>
      <c r="AW11" s="29">
        <f t="shared" si="50"/>
        <v>0</v>
      </c>
      <c r="AX11" s="64">
        <f t="shared" si="14"/>
        <v>30000</v>
      </c>
      <c r="AY11" s="65">
        <v>43846</v>
      </c>
      <c r="AZ11" s="65">
        <v>44675</v>
      </c>
      <c r="BA11" s="50">
        <f t="shared" si="15"/>
        <v>-59</v>
      </c>
      <c r="BB11" s="66">
        <f t="shared" si="16"/>
        <v>15000</v>
      </c>
      <c r="BC11" s="67">
        <v>44676</v>
      </c>
      <c r="BD11" s="66" t="s">
        <v>118</v>
      </c>
      <c r="BE11" s="58">
        <f t="shared" si="17"/>
        <v>30000</v>
      </c>
      <c r="BF11" s="30">
        <f t="shared" si="18"/>
        <v>4242</v>
      </c>
      <c r="BG11" s="31">
        <v>13.809699999999999</v>
      </c>
      <c r="BH11" s="32">
        <f t="shared" si="19"/>
        <v>58580.7474</v>
      </c>
      <c r="BI11" s="28">
        <v>0.05</v>
      </c>
      <c r="BJ11" s="28">
        <v>2.5000000000000001E-2</v>
      </c>
      <c r="BK11" s="33">
        <f t="shared" si="20"/>
        <v>2929.03737</v>
      </c>
      <c r="BL11" s="33">
        <f t="shared" si="21"/>
        <v>1464.518685</v>
      </c>
      <c r="BM11" s="48" t="s">
        <v>284</v>
      </c>
      <c r="BO11" s="14" t="s">
        <v>84</v>
      </c>
      <c r="BP11" s="68">
        <v>44918</v>
      </c>
      <c r="BQ11" s="14"/>
      <c r="BR11" s="35">
        <f>117874.25/0.05</f>
        <v>2357485</v>
      </c>
      <c r="BS11" s="73">
        <v>117874.25</v>
      </c>
      <c r="BT11" s="98">
        <f t="shared" si="22"/>
        <v>114945.21262999999</v>
      </c>
      <c r="BU11" s="35">
        <v>130000</v>
      </c>
      <c r="BV11" s="36" t="s">
        <v>84</v>
      </c>
      <c r="BW11" s="37" t="s">
        <v>90</v>
      </c>
      <c r="BX11" s="38">
        <f t="shared" si="48"/>
        <v>18.134499999999999</v>
      </c>
      <c r="BY11" s="36" t="s">
        <v>84</v>
      </c>
      <c r="BZ11" s="57">
        <v>2022</v>
      </c>
      <c r="CA11" s="32">
        <f>VLOOKUP(BZ11,$GP$1:$GR$17,2,0)</f>
        <v>14211</v>
      </c>
      <c r="CB11" s="32">
        <f>VLOOKUP(BZ11,$GP$1:$GR$17,3,0)</f>
        <v>118555</v>
      </c>
      <c r="CC11" s="32">
        <f t="shared" si="23"/>
        <v>14211</v>
      </c>
      <c r="CD11" s="14" t="str">
        <f t="shared" si="24"/>
        <v>2022</v>
      </c>
      <c r="CF11" s="69">
        <f t="shared" si="25"/>
        <v>0</v>
      </c>
      <c r="CG11" s="69">
        <f t="shared" si="26"/>
        <v>0</v>
      </c>
      <c r="CH11" s="69">
        <f t="shared" si="27"/>
        <v>125758</v>
      </c>
      <c r="CI11" s="68">
        <v>44417</v>
      </c>
      <c r="CJ11" s="101">
        <f>+CI11-$AS$11</f>
        <v>-379</v>
      </c>
      <c r="CK11" s="14" t="s">
        <v>285</v>
      </c>
      <c r="CL11" s="25">
        <v>31453</v>
      </c>
      <c r="CM11" s="25" t="s">
        <v>284</v>
      </c>
      <c r="CN11" s="25" t="str">
        <f t="shared" ref="CN11" si="54">IF(CJ11&gt;0,"Ödeme Red","Ödeme Kabul")</f>
        <v>Ödeme Kabul</v>
      </c>
      <c r="CO11" s="68">
        <v>44585</v>
      </c>
      <c r="CP11" s="101">
        <f>+CO11-$AS$11</f>
        <v>-211</v>
      </c>
      <c r="CQ11" s="14" t="s">
        <v>286</v>
      </c>
      <c r="CR11" s="25">
        <v>25953</v>
      </c>
      <c r="CS11" s="25" t="s">
        <v>284</v>
      </c>
      <c r="CT11" s="25" t="str">
        <f t="shared" ref="CT11" si="55">IF(CP11&gt;0,"Ödeme Red","Ödeme Kabul")</f>
        <v>Ödeme Kabul</v>
      </c>
      <c r="CU11" s="68">
        <v>44636</v>
      </c>
      <c r="CV11" s="101">
        <f>+CU11-$AS$11</f>
        <v>-160</v>
      </c>
      <c r="CW11" s="14" t="s">
        <v>287</v>
      </c>
      <c r="CX11" s="25">
        <v>38352</v>
      </c>
      <c r="CY11" s="25" t="s">
        <v>284</v>
      </c>
      <c r="CZ11" s="25" t="str">
        <f t="shared" ref="CZ11" si="56">IF(CV11&gt;0,"Ödeme Red","Ödeme Kabul")</f>
        <v>Ödeme Kabul</v>
      </c>
      <c r="DD11" s="25"/>
      <c r="DE11" s="25"/>
      <c r="DF11" s="25"/>
      <c r="DG11" s="25">
        <f t="shared" si="51"/>
        <v>95758</v>
      </c>
      <c r="DJ11" s="63"/>
      <c r="GP11" s="71">
        <v>2017</v>
      </c>
      <c r="GQ11" s="72">
        <v>5509</v>
      </c>
      <c r="GR11" s="72">
        <v>45952</v>
      </c>
      <c r="GS11" s="71">
        <v>1.1447000000000001</v>
      </c>
      <c r="GT11" s="72">
        <v>5509</v>
      </c>
      <c r="GU11" s="72">
        <v>45952</v>
      </c>
    </row>
    <row r="12" spans="1:210" x14ac:dyDescent="0.25">
      <c r="A12" s="20"/>
      <c r="B12" s="13"/>
      <c r="C12" s="13"/>
      <c r="D12" s="24"/>
      <c r="E12" s="24"/>
      <c r="F12" s="100">
        <f t="shared" si="0"/>
        <v>0</v>
      </c>
      <c r="G12" s="21"/>
      <c r="J12" s="63"/>
      <c r="L12" s="63" t="s">
        <v>58</v>
      </c>
      <c r="M12" s="23" t="s">
        <v>61</v>
      </c>
      <c r="N12" s="13" t="s">
        <v>170</v>
      </c>
      <c r="O12" s="13" t="s">
        <v>148</v>
      </c>
      <c r="P12" s="13" t="s">
        <v>171</v>
      </c>
      <c r="Q12" s="15" t="s">
        <v>288</v>
      </c>
      <c r="R12" s="15" t="s">
        <v>289</v>
      </c>
      <c r="S12" s="16" t="s">
        <v>290</v>
      </c>
      <c r="T12" s="16" t="s">
        <v>291</v>
      </c>
      <c r="U12" s="12">
        <f t="shared" si="1"/>
        <v>45035</v>
      </c>
      <c r="V12" s="17" t="s">
        <v>292</v>
      </c>
      <c r="W12" s="18" t="s">
        <v>293</v>
      </c>
      <c r="X12" s="13" t="s">
        <v>90</v>
      </c>
      <c r="Y12" s="13" t="s">
        <v>90</v>
      </c>
      <c r="Z12" s="24">
        <v>290080</v>
      </c>
      <c r="AA12" s="34" t="s">
        <v>84</v>
      </c>
      <c r="AB12" s="25">
        <v>0</v>
      </c>
      <c r="AC12" s="25">
        <f t="shared" si="2"/>
        <v>290080</v>
      </c>
      <c r="AD12" s="55">
        <v>14.663500000000001</v>
      </c>
      <c r="AE12" s="55">
        <v>14.663500000000001</v>
      </c>
      <c r="AF12" s="45">
        <f t="shared" si="3"/>
        <v>4253588.08</v>
      </c>
      <c r="AG12" s="46">
        <f t="shared" si="4"/>
        <v>290080</v>
      </c>
      <c r="AH12" s="26">
        <f t="shared" si="5"/>
        <v>0</v>
      </c>
      <c r="AI12" s="46">
        <f t="shared" si="6"/>
        <v>0</v>
      </c>
      <c r="AJ12" s="46">
        <f t="shared" si="7"/>
        <v>290080</v>
      </c>
      <c r="AK12" s="61">
        <v>1</v>
      </c>
      <c r="AL12" s="27">
        <f t="shared" si="8"/>
        <v>1</v>
      </c>
      <c r="AM12" s="25">
        <f t="shared" si="9"/>
        <v>290080</v>
      </c>
      <c r="AN12" s="25">
        <f t="shared" si="10"/>
        <v>0</v>
      </c>
      <c r="AO12" s="25">
        <f t="shared" si="11"/>
        <v>290080</v>
      </c>
      <c r="AQ12" s="19" t="s">
        <v>241</v>
      </c>
      <c r="AR12" s="11">
        <f t="shared" si="12"/>
        <v>44840</v>
      </c>
      <c r="AS12" s="20" t="s">
        <v>242</v>
      </c>
      <c r="AT12" s="13" t="s">
        <v>14</v>
      </c>
      <c r="AU12" s="13" t="s">
        <v>142</v>
      </c>
      <c r="AV12" s="75">
        <f>VLOOKUP(AT12,Ülke!$A$1:$D$46,2,0)</f>
        <v>0.5</v>
      </c>
      <c r="AW12" s="29">
        <f t="shared" si="50"/>
        <v>145040</v>
      </c>
      <c r="AX12" s="64">
        <f t="shared" si="14"/>
        <v>30000</v>
      </c>
      <c r="AY12" s="65">
        <v>43846</v>
      </c>
      <c r="AZ12" s="65">
        <v>44675</v>
      </c>
      <c r="BA12" s="50">
        <f t="shared" si="15"/>
        <v>-15</v>
      </c>
      <c r="BB12" s="66">
        <f t="shared" si="16"/>
        <v>29008</v>
      </c>
      <c r="BC12" s="67">
        <v>44676</v>
      </c>
      <c r="BD12" s="66" t="s">
        <v>118</v>
      </c>
      <c r="BE12" s="58">
        <f t="shared" si="17"/>
        <v>30000</v>
      </c>
      <c r="BF12" s="30">
        <f t="shared" si="18"/>
        <v>115040</v>
      </c>
      <c r="BG12" s="31">
        <v>14.7478</v>
      </c>
      <c r="BH12" s="32">
        <f t="shared" si="19"/>
        <v>1696586.912</v>
      </c>
      <c r="BI12" s="28">
        <v>0.05</v>
      </c>
      <c r="BJ12" s="28">
        <v>2.5000000000000001E-2</v>
      </c>
      <c r="BK12" s="33">
        <f t="shared" si="20"/>
        <v>84829.345600000001</v>
      </c>
      <c r="BL12" s="33">
        <f t="shared" si="21"/>
        <v>42414.6728</v>
      </c>
      <c r="BM12" s="48" t="s">
        <v>294</v>
      </c>
      <c r="BO12" s="14" t="s">
        <v>84</v>
      </c>
      <c r="BP12" s="68">
        <v>45035</v>
      </c>
      <c r="BQ12" s="14"/>
      <c r="BR12" s="35">
        <f>269662.7/0.05</f>
        <v>5393254</v>
      </c>
      <c r="BS12" s="73">
        <v>269662.7</v>
      </c>
      <c r="BT12" s="98">
        <f t="shared" si="22"/>
        <v>184833.35440000001</v>
      </c>
      <c r="BU12" s="35">
        <v>290080</v>
      </c>
      <c r="BV12" s="36" t="s">
        <v>84</v>
      </c>
      <c r="BW12" s="37" t="s">
        <v>90</v>
      </c>
      <c r="BX12" s="38">
        <f t="shared" si="48"/>
        <v>18.592298676227248</v>
      </c>
      <c r="BY12" s="36" t="s">
        <v>84</v>
      </c>
      <c r="BZ12" s="57">
        <v>2022</v>
      </c>
      <c r="CA12" s="32">
        <f>VLOOKUP(BZ12,$GP$1:$GR$17,2,0)</f>
        <v>14211</v>
      </c>
      <c r="CB12" s="32">
        <f>VLOOKUP(BZ12,$GP$1:$GR$17,3,0)</f>
        <v>118555</v>
      </c>
      <c r="CC12" s="32">
        <f t="shared" si="23"/>
        <v>84829.345600000001</v>
      </c>
      <c r="CD12" s="14" t="str">
        <f t="shared" si="24"/>
        <v>2022</v>
      </c>
      <c r="CF12" s="69">
        <f t="shared" si="25"/>
        <v>0</v>
      </c>
      <c r="CG12" s="69">
        <f t="shared" si="26"/>
        <v>0</v>
      </c>
      <c r="CH12" s="69">
        <f t="shared" si="27"/>
        <v>175040</v>
      </c>
      <c r="CL12" s="25"/>
      <c r="CM12" s="25"/>
      <c r="CN12" s="25"/>
      <c r="CR12" s="25"/>
      <c r="CS12" s="25"/>
      <c r="CT12" s="25"/>
      <c r="CX12" s="25"/>
      <c r="CY12" s="25"/>
      <c r="CZ12" s="25"/>
      <c r="DD12" s="25"/>
      <c r="DE12" s="25"/>
      <c r="DF12" s="25"/>
      <c r="DG12" s="25">
        <f t="shared" si="51"/>
        <v>0</v>
      </c>
      <c r="DJ12" s="63"/>
      <c r="GP12" s="71">
        <v>2018</v>
      </c>
      <c r="GQ12" s="72">
        <v>6306</v>
      </c>
      <c r="GR12" s="72">
        <v>52601</v>
      </c>
      <c r="GS12" s="71">
        <v>1.2373000000000001</v>
      </c>
      <c r="GT12" s="72">
        <v>6306</v>
      </c>
      <c r="GU12" s="72">
        <v>52601</v>
      </c>
    </row>
    <row r="13" spans="1:210" x14ac:dyDescent="0.25">
      <c r="A13" s="20"/>
      <c r="B13" s="13"/>
      <c r="C13" s="13"/>
      <c r="D13" s="24"/>
      <c r="E13" s="24"/>
      <c r="F13" s="100">
        <f t="shared" si="0"/>
        <v>0</v>
      </c>
      <c r="G13" s="21"/>
      <c r="J13" s="63"/>
      <c r="L13" s="63" t="s">
        <v>58</v>
      </c>
      <c r="M13" s="23" t="s">
        <v>61</v>
      </c>
      <c r="N13" s="13" t="s">
        <v>170</v>
      </c>
      <c r="O13" s="13" t="s">
        <v>148</v>
      </c>
      <c r="P13" s="13" t="s">
        <v>171</v>
      </c>
      <c r="Q13" s="15" t="s">
        <v>295</v>
      </c>
      <c r="R13" s="15" t="s">
        <v>296</v>
      </c>
      <c r="S13" s="16" t="s">
        <v>297</v>
      </c>
      <c r="T13" s="16" t="s">
        <v>298</v>
      </c>
      <c r="U13" s="12">
        <f t="shared" si="1"/>
        <v>45077</v>
      </c>
      <c r="V13" s="17" t="s">
        <v>299</v>
      </c>
      <c r="W13" s="18" t="s">
        <v>300</v>
      </c>
      <c r="X13" s="13" t="s">
        <v>90</v>
      </c>
      <c r="Y13" s="13" t="s">
        <v>90</v>
      </c>
      <c r="Z13" s="24">
        <v>284001</v>
      </c>
      <c r="AA13" s="34" t="s">
        <v>84</v>
      </c>
      <c r="AB13" s="25">
        <v>0</v>
      </c>
      <c r="AC13" s="25">
        <f t="shared" si="2"/>
        <v>284001</v>
      </c>
      <c r="AD13" s="55">
        <v>17.973400000000002</v>
      </c>
      <c r="AE13" s="55">
        <v>17.973400000000002</v>
      </c>
      <c r="AF13" s="45">
        <f t="shared" si="3"/>
        <v>5104463.5734000001</v>
      </c>
      <c r="AG13" s="46">
        <f t="shared" si="4"/>
        <v>284001</v>
      </c>
      <c r="AH13" s="26">
        <f t="shared" si="5"/>
        <v>0</v>
      </c>
      <c r="AI13" s="46">
        <f t="shared" si="6"/>
        <v>0</v>
      </c>
      <c r="AJ13" s="46">
        <f t="shared" si="7"/>
        <v>284001</v>
      </c>
      <c r="AK13" s="61">
        <v>1</v>
      </c>
      <c r="AL13" s="27">
        <f t="shared" si="8"/>
        <v>1</v>
      </c>
      <c r="AM13" s="25">
        <f t="shared" si="9"/>
        <v>284001</v>
      </c>
      <c r="AN13" s="25">
        <f t="shared" si="10"/>
        <v>0</v>
      </c>
      <c r="AO13" s="25">
        <f t="shared" si="11"/>
        <v>284001</v>
      </c>
      <c r="AQ13" s="19" t="s">
        <v>301</v>
      </c>
      <c r="AR13" s="11">
        <f t="shared" si="12"/>
        <v>44974</v>
      </c>
      <c r="AS13" s="20" t="s">
        <v>302</v>
      </c>
      <c r="AT13" s="13" t="s">
        <v>14</v>
      </c>
      <c r="AU13" s="13" t="s">
        <v>142</v>
      </c>
      <c r="AV13" s="75">
        <f>VLOOKUP(AT13,Ülke!$A$1:$D$46,2,0)</f>
        <v>0.5</v>
      </c>
      <c r="AW13" s="29">
        <f t="shared" si="50"/>
        <v>142000.5</v>
      </c>
      <c r="AX13" s="64">
        <f t="shared" si="14"/>
        <v>30000</v>
      </c>
      <c r="AY13" s="65">
        <v>43846</v>
      </c>
      <c r="AZ13" s="65">
        <v>44675</v>
      </c>
      <c r="BA13" s="50">
        <f t="shared" si="15"/>
        <v>119</v>
      </c>
      <c r="BB13" s="66">
        <f t="shared" si="16"/>
        <v>28400.100000000002</v>
      </c>
      <c r="BC13" s="67">
        <v>44676</v>
      </c>
      <c r="BD13" s="66" t="s">
        <v>118</v>
      </c>
      <c r="BE13" s="58">
        <f t="shared" si="17"/>
        <v>28400.100000000002</v>
      </c>
      <c r="BF13" s="30">
        <f t="shared" si="18"/>
        <v>113600.4</v>
      </c>
      <c r="BG13" s="31">
        <v>18.109300000000001</v>
      </c>
      <c r="BH13" s="32">
        <f t="shared" si="19"/>
        <v>2057223.7237200001</v>
      </c>
      <c r="BI13" s="28">
        <v>0.05</v>
      </c>
      <c r="BJ13" s="28">
        <v>2.5000000000000001E-2</v>
      </c>
      <c r="BK13" s="33">
        <f t="shared" si="20"/>
        <v>102861.18618600001</v>
      </c>
      <c r="BL13" s="33">
        <f t="shared" si="21"/>
        <v>51430.593093000003</v>
      </c>
      <c r="BM13" s="48" t="s">
        <v>294</v>
      </c>
      <c r="BO13" s="14" t="s">
        <v>84</v>
      </c>
      <c r="BP13" s="68">
        <v>45079</v>
      </c>
      <c r="BQ13" s="14"/>
      <c r="BR13" s="35">
        <f>267954.94/0.05</f>
        <v>5359098.8</v>
      </c>
      <c r="BS13" s="73">
        <v>267954.94</v>
      </c>
      <c r="BT13" s="98">
        <f t="shared" si="22"/>
        <v>165093.753814</v>
      </c>
      <c r="BU13" s="35">
        <v>284001</v>
      </c>
      <c r="BV13" s="36" t="s">
        <v>84</v>
      </c>
      <c r="BW13" s="37" t="s">
        <v>90</v>
      </c>
      <c r="BX13" s="38">
        <f t="shared" si="48"/>
        <v>18.869999753521995</v>
      </c>
      <c r="BY13" s="36" t="s">
        <v>84</v>
      </c>
      <c r="BZ13" s="57">
        <v>2022</v>
      </c>
      <c r="CA13" s="32">
        <f>VLOOKUP(BZ13,$GP$1:$GR$17,2,0)</f>
        <v>14211</v>
      </c>
      <c r="CB13" s="32">
        <f>VLOOKUP(BZ13,$GP$1:$GR$17,3,0)</f>
        <v>118555</v>
      </c>
      <c r="CC13" s="32">
        <f t="shared" si="23"/>
        <v>102861.18618600001</v>
      </c>
      <c r="CD13" s="14" t="str">
        <f t="shared" si="24"/>
        <v>2022</v>
      </c>
      <c r="CF13" s="69">
        <f t="shared" si="25"/>
        <v>0</v>
      </c>
      <c r="CG13" s="69">
        <f t="shared" si="26"/>
        <v>0</v>
      </c>
      <c r="CH13" s="69">
        <f t="shared" si="27"/>
        <v>170400.6</v>
      </c>
      <c r="CL13" s="25"/>
      <c r="CM13" s="25"/>
      <c r="CN13" s="25"/>
      <c r="CR13" s="25"/>
      <c r="CS13" s="25"/>
      <c r="CT13" s="25"/>
      <c r="CX13" s="25"/>
      <c r="CY13" s="25"/>
      <c r="CZ13" s="25"/>
      <c r="DD13" s="25"/>
      <c r="DE13" s="25"/>
      <c r="DF13" s="25"/>
      <c r="DG13" s="25">
        <f t="shared" si="51"/>
        <v>0</v>
      </c>
      <c r="DJ13" s="63"/>
      <c r="GP13" s="71">
        <v>2019</v>
      </c>
      <c r="GQ13" s="72">
        <v>7802</v>
      </c>
      <c r="GR13" s="72">
        <v>65083</v>
      </c>
      <c r="GS13" s="71">
        <v>1.2258</v>
      </c>
      <c r="GT13" s="72">
        <v>7802</v>
      </c>
      <c r="GU13" s="72">
        <v>65083</v>
      </c>
    </row>
    <row r="14" spans="1:210" x14ac:dyDescent="0.25">
      <c r="A14" s="20"/>
      <c r="B14" s="13"/>
      <c r="C14" s="13"/>
      <c r="D14" s="24"/>
      <c r="E14" s="24"/>
      <c r="F14" s="100">
        <f t="shared" si="0"/>
        <v>0</v>
      </c>
      <c r="G14" s="21"/>
      <c r="J14" s="63"/>
      <c r="L14" s="63" t="s">
        <v>58</v>
      </c>
      <c r="M14" s="23" t="s">
        <v>61</v>
      </c>
      <c r="N14" s="13" t="s">
        <v>170</v>
      </c>
      <c r="O14" s="13" t="s">
        <v>148</v>
      </c>
      <c r="P14" s="13" t="s">
        <v>171</v>
      </c>
      <c r="Q14" s="15" t="s">
        <v>303</v>
      </c>
      <c r="R14" s="15" t="s">
        <v>304</v>
      </c>
      <c r="S14" s="16" t="s">
        <v>305</v>
      </c>
      <c r="T14" s="16" t="s">
        <v>306</v>
      </c>
      <c r="U14" s="12">
        <f t="shared" si="1"/>
        <v>45277</v>
      </c>
      <c r="V14" s="17" t="s">
        <v>307</v>
      </c>
      <c r="W14" s="18" t="s">
        <v>308</v>
      </c>
      <c r="X14" s="13" t="s">
        <v>90</v>
      </c>
      <c r="Y14" s="13" t="s">
        <v>90</v>
      </c>
      <c r="Z14" s="24">
        <v>127500</v>
      </c>
      <c r="AA14" s="34" t="s">
        <v>84</v>
      </c>
      <c r="AB14" s="25">
        <v>127500</v>
      </c>
      <c r="AC14" s="25">
        <f t="shared" si="2"/>
        <v>0</v>
      </c>
      <c r="AD14" s="55">
        <v>18.877700000000001</v>
      </c>
      <c r="AE14" s="55">
        <v>18.877700000000001</v>
      </c>
      <c r="AF14" s="45">
        <f t="shared" si="3"/>
        <v>2406906.75</v>
      </c>
      <c r="AG14" s="46">
        <f t="shared" si="4"/>
        <v>127500</v>
      </c>
      <c r="AH14" s="26">
        <f t="shared" si="5"/>
        <v>2406906.75</v>
      </c>
      <c r="AI14" s="46">
        <f t="shared" si="6"/>
        <v>127500</v>
      </c>
      <c r="AJ14" s="46">
        <f t="shared" si="7"/>
        <v>0</v>
      </c>
      <c r="AK14" s="61">
        <v>1</v>
      </c>
      <c r="AL14" s="27">
        <f t="shared" si="8"/>
        <v>1</v>
      </c>
      <c r="AM14" s="25">
        <f t="shared" si="9"/>
        <v>127500</v>
      </c>
      <c r="AN14" s="25">
        <f t="shared" si="10"/>
        <v>127500</v>
      </c>
      <c r="AO14" s="25">
        <f t="shared" si="11"/>
        <v>0</v>
      </c>
      <c r="AQ14" s="19" t="s">
        <v>309</v>
      </c>
      <c r="AR14" s="11">
        <f t="shared" si="12"/>
        <v>45173</v>
      </c>
      <c r="AS14" s="20" t="s">
        <v>310</v>
      </c>
      <c r="AT14" s="13" t="s">
        <v>283</v>
      </c>
      <c r="AU14" s="13" t="s">
        <v>150</v>
      </c>
      <c r="AV14" s="75">
        <v>0</v>
      </c>
      <c r="AW14" s="29">
        <f t="shared" si="50"/>
        <v>0</v>
      </c>
      <c r="AX14" s="64">
        <f t="shared" si="14"/>
        <v>30000</v>
      </c>
      <c r="AY14" s="65">
        <v>43846</v>
      </c>
      <c r="AZ14" s="65">
        <v>44675</v>
      </c>
      <c r="BA14" s="50">
        <f t="shared" si="15"/>
        <v>318</v>
      </c>
      <c r="BB14" s="66">
        <f t="shared" si="16"/>
        <v>15000</v>
      </c>
      <c r="BC14" s="67">
        <v>44676</v>
      </c>
      <c r="BD14" s="66" t="s">
        <v>118</v>
      </c>
      <c r="BE14" s="58">
        <f t="shared" si="17"/>
        <v>15000</v>
      </c>
      <c r="BF14" s="30">
        <f t="shared" si="18"/>
        <v>0</v>
      </c>
      <c r="BG14" s="31">
        <v>18.924700000000001</v>
      </c>
      <c r="BH14" s="32">
        <f t="shared" si="19"/>
        <v>0</v>
      </c>
      <c r="BI14" s="28">
        <v>0.05</v>
      </c>
      <c r="BJ14" s="28">
        <v>2.5000000000000001E-2</v>
      </c>
      <c r="BK14" s="33">
        <f t="shared" si="20"/>
        <v>0</v>
      </c>
      <c r="BL14" s="33">
        <f t="shared" si="21"/>
        <v>0</v>
      </c>
      <c r="BM14" s="48" t="s">
        <v>181</v>
      </c>
      <c r="BO14" s="14" t="s">
        <v>84</v>
      </c>
      <c r="BP14" s="68">
        <v>45283</v>
      </c>
      <c r="BQ14" s="14"/>
      <c r="BR14" s="35">
        <f>170742.27/0.05</f>
        <v>3414845.3999999994</v>
      </c>
      <c r="BS14" s="73">
        <v>170742.27</v>
      </c>
      <c r="BT14" s="98">
        <f t="shared" si="22"/>
        <v>170742.27</v>
      </c>
      <c r="BU14" s="35">
        <v>127500</v>
      </c>
      <c r="BV14" s="36" t="s">
        <v>84</v>
      </c>
      <c r="BW14" s="37" t="s">
        <v>90</v>
      </c>
      <c r="BX14" s="38">
        <f t="shared" si="48"/>
        <v>26.783101176470584</v>
      </c>
      <c r="BY14" s="36" t="s">
        <v>84</v>
      </c>
      <c r="BZ14" s="57">
        <v>2023</v>
      </c>
      <c r="CA14" s="32">
        <f>VLOOKUP(BZ14,$GP$1:$GR$17,2,0)</f>
        <v>31680</v>
      </c>
      <c r="CB14" s="32">
        <f>VLOOKUP(BZ14,$GP$1:$GR$17,3,0)</f>
        <v>264294</v>
      </c>
      <c r="CC14" s="32">
        <v>0</v>
      </c>
      <c r="CD14" s="14" t="str">
        <f t="shared" si="24"/>
        <v>2023</v>
      </c>
      <c r="CF14" s="69">
        <f t="shared" si="25"/>
        <v>0</v>
      </c>
      <c r="CG14" s="69">
        <f t="shared" si="26"/>
        <v>0</v>
      </c>
      <c r="CH14" s="69">
        <f t="shared" si="27"/>
        <v>127500</v>
      </c>
      <c r="CI14" s="68">
        <v>45020</v>
      </c>
      <c r="CJ14" s="101">
        <f>+CI14-$AS$14</f>
        <v>-153</v>
      </c>
      <c r="CK14" s="14" t="s">
        <v>311</v>
      </c>
      <c r="CL14" s="25">
        <v>101500</v>
      </c>
      <c r="CM14" s="25" t="s">
        <v>180</v>
      </c>
      <c r="CN14" s="25" t="str">
        <f t="shared" ref="CN14" si="57">IF(CJ14&gt;0,"Ödeme Red","Ödeme Kabul")</f>
        <v>Ödeme Kabul</v>
      </c>
      <c r="CO14" s="68">
        <v>44978</v>
      </c>
      <c r="CP14" s="101">
        <f>+CO14-$AS$14</f>
        <v>-195</v>
      </c>
      <c r="CQ14" s="14" t="s">
        <v>312</v>
      </c>
      <c r="CR14" s="25">
        <v>26000</v>
      </c>
      <c r="CS14" s="25" t="s">
        <v>284</v>
      </c>
      <c r="CT14" s="25" t="str">
        <f t="shared" ref="CT14" si="58">IF(CP14&gt;0,"Ödeme Red","Ödeme Kabul")</f>
        <v>Ödeme Kabul</v>
      </c>
      <c r="CU14" s="68"/>
      <c r="CV14" s="101"/>
      <c r="CX14" s="25"/>
      <c r="CY14" s="25"/>
      <c r="CZ14" s="25"/>
      <c r="DD14" s="25"/>
      <c r="DE14" s="25"/>
      <c r="DF14" s="25"/>
      <c r="DG14" s="25">
        <f t="shared" si="51"/>
        <v>127500</v>
      </c>
      <c r="DJ14" s="63"/>
      <c r="GP14" s="71">
        <v>2020</v>
      </c>
      <c r="GQ14" s="72">
        <v>9563</v>
      </c>
      <c r="GR14" s="72">
        <v>79778</v>
      </c>
      <c r="GS14" s="71">
        <v>1.0911</v>
      </c>
      <c r="GT14" s="72">
        <v>9563</v>
      </c>
      <c r="GU14" s="72">
        <v>79778</v>
      </c>
    </row>
    <row r="15" spans="1:210" x14ac:dyDescent="0.25">
      <c r="A15" s="20"/>
      <c r="B15" s="13"/>
      <c r="C15" s="13"/>
      <c r="D15" s="24"/>
      <c r="E15" s="24"/>
      <c r="F15" s="100">
        <f t="shared" si="0"/>
        <v>0</v>
      </c>
      <c r="G15" s="21"/>
      <c r="J15" s="63"/>
      <c r="L15" s="63" t="s">
        <v>58</v>
      </c>
      <c r="M15" s="23" t="s">
        <v>61</v>
      </c>
      <c r="N15" s="13" t="s">
        <v>170</v>
      </c>
      <c r="O15" s="13" t="s">
        <v>148</v>
      </c>
      <c r="P15" s="13" t="s">
        <v>171</v>
      </c>
      <c r="Q15" s="15" t="s">
        <v>313</v>
      </c>
      <c r="R15" s="15" t="s">
        <v>314</v>
      </c>
      <c r="S15" s="16" t="s">
        <v>315</v>
      </c>
      <c r="T15" s="16" t="s">
        <v>316</v>
      </c>
      <c r="U15" s="12">
        <f t="shared" si="1"/>
        <v>45055</v>
      </c>
      <c r="V15" s="17" t="s">
        <v>317</v>
      </c>
      <c r="W15" s="18" t="s">
        <v>318</v>
      </c>
      <c r="X15" s="13" t="s">
        <v>90</v>
      </c>
      <c r="Y15" s="13" t="s">
        <v>90</v>
      </c>
      <c r="Z15" s="24">
        <v>62230</v>
      </c>
      <c r="AA15" s="34" t="s">
        <v>84</v>
      </c>
      <c r="AB15" s="25">
        <v>0</v>
      </c>
      <c r="AC15" s="25">
        <f t="shared" si="2"/>
        <v>62230</v>
      </c>
      <c r="AD15" s="55">
        <v>17.574100000000001</v>
      </c>
      <c r="AE15" s="55">
        <v>17.574100000000001</v>
      </c>
      <c r="AF15" s="45">
        <f t="shared" si="3"/>
        <v>1093636.243</v>
      </c>
      <c r="AG15" s="46">
        <f t="shared" si="4"/>
        <v>62229.999999999993</v>
      </c>
      <c r="AH15" s="26">
        <f t="shared" si="5"/>
        <v>0</v>
      </c>
      <c r="AI15" s="46">
        <f t="shared" si="6"/>
        <v>0</v>
      </c>
      <c r="AJ15" s="46">
        <f t="shared" si="7"/>
        <v>62229.999999999993</v>
      </c>
      <c r="AK15" s="61">
        <v>1</v>
      </c>
      <c r="AL15" s="27">
        <f t="shared" si="8"/>
        <v>1</v>
      </c>
      <c r="AM15" s="25">
        <f t="shared" si="9"/>
        <v>62230</v>
      </c>
      <c r="AN15" s="25">
        <f t="shared" si="10"/>
        <v>0</v>
      </c>
      <c r="AO15" s="25">
        <f t="shared" si="11"/>
        <v>62230</v>
      </c>
      <c r="AQ15" s="19" t="s">
        <v>319</v>
      </c>
      <c r="AR15" s="11">
        <f t="shared" si="12"/>
        <v>44952</v>
      </c>
      <c r="AS15" s="20" t="s">
        <v>320</v>
      </c>
      <c r="AT15" s="13" t="s">
        <v>321</v>
      </c>
      <c r="AU15" s="13" t="s">
        <v>150</v>
      </c>
      <c r="AV15" s="75">
        <v>0</v>
      </c>
      <c r="AW15" s="29">
        <f t="shared" si="50"/>
        <v>0</v>
      </c>
      <c r="AX15" s="64">
        <f t="shared" si="14"/>
        <v>30000</v>
      </c>
      <c r="AY15" s="65">
        <v>43846</v>
      </c>
      <c r="AZ15" s="65">
        <v>44675</v>
      </c>
      <c r="BA15" s="50">
        <f t="shared" si="15"/>
        <v>97</v>
      </c>
      <c r="BB15" s="66">
        <f t="shared" si="16"/>
        <v>15000</v>
      </c>
      <c r="BC15" s="67">
        <v>44676</v>
      </c>
      <c r="BD15" s="66" t="s">
        <v>118</v>
      </c>
      <c r="BE15" s="58">
        <f t="shared" si="17"/>
        <v>15000</v>
      </c>
      <c r="BF15" s="30">
        <f t="shared" si="18"/>
        <v>47230</v>
      </c>
      <c r="BG15" s="31">
        <v>17.926100000000002</v>
      </c>
      <c r="BH15" s="32">
        <f t="shared" si="19"/>
        <v>846649.7030000001</v>
      </c>
      <c r="BI15" s="28">
        <v>0.05</v>
      </c>
      <c r="BJ15" s="28">
        <v>2.5000000000000001E-2</v>
      </c>
      <c r="BK15" s="33">
        <f t="shared" si="20"/>
        <v>42332.485150000008</v>
      </c>
      <c r="BL15" s="33">
        <f t="shared" si="21"/>
        <v>21166.242575000004</v>
      </c>
      <c r="BM15" s="48" t="s">
        <v>322</v>
      </c>
      <c r="BO15" s="14" t="s">
        <v>84</v>
      </c>
      <c r="BP15" s="68">
        <v>45254</v>
      </c>
      <c r="BQ15" s="14"/>
      <c r="BR15" s="35">
        <f>58555.63/0.05</f>
        <v>1171112.5999999999</v>
      </c>
      <c r="BS15" s="73">
        <v>58555.63</v>
      </c>
      <c r="BT15" s="98">
        <f t="shared" si="22"/>
        <v>16223.14484999999</v>
      </c>
      <c r="BU15" s="35">
        <v>62230</v>
      </c>
      <c r="BV15" s="36" t="s">
        <v>84</v>
      </c>
      <c r="BW15" s="37" t="s">
        <v>90</v>
      </c>
      <c r="BX15" s="38">
        <f t="shared" si="48"/>
        <v>18.819100112485938</v>
      </c>
      <c r="BY15" s="36" t="s">
        <v>84</v>
      </c>
      <c r="BZ15" s="57">
        <v>2022</v>
      </c>
      <c r="CA15" s="32">
        <f>VLOOKUP(BZ15,$GP$1:$GR$17,2,0)</f>
        <v>14211</v>
      </c>
      <c r="CB15" s="32">
        <f>VLOOKUP(BZ15,$GP$1:$GR$17,3,0)</f>
        <v>118555</v>
      </c>
      <c r="CC15" s="32">
        <f t="shared" si="23"/>
        <v>42332.485150000008</v>
      </c>
      <c r="CD15" s="14" t="str">
        <f t="shared" si="24"/>
        <v>2022</v>
      </c>
      <c r="CF15" s="69">
        <f t="shared" si="25"/>
        <v>0</v>
      </c>
      <c r="CG15" s="69">
        <f t="shared" si="26"/>
        <v>0</v>
      </c>
      <c r="CH15" s="69">
        <f t="shared" si="27"/>
        <v>15000</v>
      </c>
      <c r="CI15" s="68">
        <v>45135</v>
      </c>
      <c r="CJ15" s="101">
        <f>+CI15-$AS$15</f>
        <v>183</v>
      </c>
      <c r="CK15" s="14" t="s">
        <v>323</v>
      </c>
      <c r="CL15" s="25">
        <v>9965</v>
      </c>
      <c r="CM15" s="25" t="s">
        <v>322</v>
      </c>
      <c r="CN15" s="25" t="str">
        <f t="shared" ref="CN15" si="59">IF(CJ15&gt;0,"Ödeme Red","Ödeme Kabul")</f>
        <v>Ödeme Red</v>
      </c>
      <c r="CR15" s="25"/>
      <c r="CS15" s="25"/>
      <c r="CT15" s="25"/>
      <c r="CX15" s="25"/>
      <c r="CY15" s="25"/>
      <c r="CZ15" s="25"/>
      <c r="DD15" s="25"/>
      <c r="DE15" s="25"/>
      <c r="DF15" s="25"/>
      <c r="DG15" s="25">
        <f t="shared" si="51"/>
        <v>9965</v>
      </c>
      <c r="DJ15" s="63"/>
      <c r="GP15" s="71">
        <v>2021</v>
      </c>
      <c r="GQ15" s="72">
        <v>10434</v>
      </c>
      <c r="GR15" s="72">
        <v>87045</v>
      </c>
      <c r="GS15" s="71">
        <v>1.3620000000000001</v>
      </c>
      <c r="GT15" s="72">
        <v>10434</v>
      </c>
      <c r="GU15" s="72">
        <v>87045</v>
      </c>
    </row>
    <row r="16" spans="1:210" x14ac:dyDescent="0.25">
      <c r="A16" s="20"/>
      <c r="B16" s="13"/>
      <c r="C16" s="13"/>
      <c r="D16" s="24"/>
      <c r="E16" s="24"/>
      <c r="F16" s="100">
        <f t="shared" si="0"/>
        <v>0</v>
      </c>
      <c r="G16" s="21"/>
      <c r="J16" s="63"/>
      <c r="L16" s="63" t="s">
        <v>58</v>
      </c>
      <c r="M16" s="23" t="s">
        <v>61</v>
      </c>
      <c r="N16" s="13" t="s">
        <v>170</v>
      </c>
      <c r="O16" s="13" t="s">
        <v>148</v>
      </c>
      <c r="P16" s="13" t="s">
        <v>171</v>
      </c>
      <c r="Q16" s="15" t="s">
        <v>324</v>
      </c>
      <c r="R16" s="15" t="s">
        <v>325</v>
      </c>
      <c r="S16" s="16" t="s">
        <v>310</v>
      </c>
      <c r="T16" s="16" t="s">
        <v>326</v>
      </c>
      <c r="U16" s="12">
        <f t="shared" si="1"/>
        <v>45264</v>
      </c>
      <c r="V16" s="17" t="s">
        <v>327</v>
      </c>
      <c r="W16" s="18" t="s">
        <v>169</v>
      </c>
      <c r="X16" s="13" t="s">
        <v>90</v>
      </c>
      <c r="Y16" s="13" t="s">
        <v>90</v>
      </c>
      <c r="Z16" s="24">
        <v>90000</v>
      </c>
      <c r="AA16" s="34" t="s">
        <v>151</v>
      </c>
      <c r="AB16" s="25">
        <v>90000</v>
      </c>
      <c r="AC16" s="25">
        <f t="shared" si="2"/>
        <v>0</v>
      </c>
      <c r="AD16" s="55">
        <v>20.2697</v>
      </c>
      <c r="AE16" s="55">
        <v>18.856400000000001</v>
      </c>
      <c r="AF16" s="45">
        <f t="shared" si="3"/>
        <v>1824273</v>
      </c>
      <c r="AG16" s="46">
        <f t="shared" si="4"/>
        <v>96745.561188774096</v>
      </c>
      <c r="AH16" s="26">
        <f t="shared" si="5"/>
        <v>1824273</v>
      </c>
      <c r="AI16" s="46">
        <f t="shared" si="6"/>
        <v>96745.561188774096</v>
      </c>
      <c r="AJ16" s="46">
        <f t="shared" si="7"/>
        <v>0</v>
      </c>
      <c r="AK16" s="61">
        <v>1.075</v>
      </c>
      <c r="AL16" s="27">
        <f t="shared" si="8"/>
        <v>1.0749506798752677</v>
      </c>
      <c r="AM16" s="25">
        <f t="shared" si="9"/>
        <v>96745.561188774096</v>
      </c>
      <c r="AN16" s="25">
        <f t="shared" si="10"/>
        <v>96745.561188774096</v>
      </c>
      <c r="AO16" s="25">
        <f t="shared" si="11"/>
        <v>0</v>
      </c>
      <c r="AQ16" s="19" t="s">
        <v>302</v>
      </c>
      <c r="AR16" s="11">
        <f t="shared" si="12"/>
        <v>45154</v>
      </c>
      <c r="AS16" s="20" t="s">
        <v>328</v>
      </c>
      <c r="AT16" s="13" t="s">
        <v>234</v>
      </c>
      <c r="AU16" s="13" t="s">
        <v>150</v>
      </c>
      <c r="AV16" s="75">
        <v>0</v>
      </c>
      <c r="AW16" s="29">
        <f t="shared" si="50"/>
        <v>0</v>
      </c>
      <c r="AX16" s="64">
        <f t="shared" si="14"/>
        <v>30000</v>
      </c>
      <c r="AY16" s="65">
        <v>43846</v>
      </c>
      <c r="AZ16" s="65">
        <v>44675</v>
      </c>
      <c r="BA16" s="50">
        <f t="shared" si="15"/>
        <v>299</v>
      </c>
      <c r="BB16" s="66">
        <f t="shared" si="16"/>
        <v>15000</v>
      </c>
      <c r="BC16" s="67">
        <v>44676</v>
      </c>
      <c r="BD16" s="66" t="s">
        <v>118</v>
      </c>
      <c r="BE16" s="58">
        <f t="shared" si="17"/>
        <v>15000</v>
      </c>
      <c r="BF16" s="30">
        <f t="shared" si="18"/>
        <v>0</v>
      </c>
      <c r="BG16" s="31">
        <v>18.8659</v>
      </c>
      <c r="BH16" s="32">
        <f t="shared" si="19"/>
        <v>0</v>
      </c>
      <c r="BI16" s="28">
        <v>0.05</v>
      </c>
      <c r="BJ16" s="28">
        <v>2.5000000000000001E-2</v>
      </c>
      <c r="BK16" s="33">
        <f t="shared" si="20"/>
        <v>0</v>
      </c>
      <c r="BL16" s="33">
        <f t="shared" si="21"/>
        <v>0</v>
      </c>
      <c r="BM16" s="48" t="s">
        <v>224</v>
      </c>
      <c r="BO16" s="14" t="s">
        <v>84</v>
      </c>
      <c r="BP16" s="68">
        <v>45275</v>
      </c>
      <c r="BQ16" s="14"/>
      <c r="BR16" s="35">
        <f>133061.4/0.05</f>
        <v>2661227.9999999995</v>
      </c>
      <c r="BS16" s="73">
        <v>133061.4</v>
      </c>
      <c r="BT16" s="98">
        <f t="shared" si="22"/>
        <v>133061.4</v>
      </c>
      <c r="BU16" s="35">
        <v>90000</v>
      </c>
      <c r="BV16" s="36" t="s">
        <v>151</v>
      </c>
      <c r="BW16" s="37" t="s">
        <v>90</v>
      </c>
      <c r="BX16" s="38">
        <f t="shared" si="48"/>
        <v>29.569199999999995</v>
      </c>
      <c r="BY16" s="36" t="s">
        <v>151</v>
      </c>
      <c r="BZ16" s="57">
        <v>2023</v>
      </c>
      <c r="CA16" s="32">
        <f>VLOOKUP(BZ16,$GP$1:$GR$17,2,0)</f>
        <v>31680</v>
      </c>
      <c r="CB16" s="32">
        <f>VLOOKUP(BZ16,$GP$1:$GR$17,3,0)</f>
        <v>264294</v>
      </c>
      <c r="CC16" s="32">
        <v>0</v>
      </c>
      <c r="CD16" s="14" t="str">
        <f t="shared" si="24"/>
        <v>2023</v>
      </c>
      <c r="CF16" s="69">
        <f t="shared" si="25"/>
        <v>0</v>
      </c>
      <c r="CG16" s="69">
        <f t="shared" si="26"/>
        <v>6745.5611887740961</v>
      </c>
      <c r="CH16" s="69">
        <f t="shared" si="27"/>
        <v>90000</v>
      </c>
      <c r="CI16" s="68">
        <v>44811</v>
      </c>
      <c r="CJ16" s="101">
        <f>+CI16-$AS$16</f>
        <v>-343</v>
      </c>
      <c r="CK16" s="63" t="s">
        <v>329</v>
      </c>
      <c r="CL16" s="25">
        <v>40000</v>
      </c>
      <c r="CM16" s="25" t="s">
        <v>180</v>
      </c>
      <c r="CN16" s="25" t="str">
        <f t="shared" ref="CN16" si="60">IF(CJ16&gt;0,"Ödeme Red","Ödeme Kabul")</f>
        <v>Ödeme Kabul</v>
      </c>
      <c r="CO16" s="68">
        <v>44995</v>
      </c>
      <c r="CP16" s="101">
        <f>+CO16-$AS$16</f>
        <v>-159</v>
      </c>
      <c r="CQ16" s="63" t="s">
        <v>330</v>
      </c>
      <c r="CR16" s="25">
        <v>50000</v>
      </c>
      <c r="CS16" s="25" t="s">
        <v>180</v>
      </c>
      <c r="CT16" s="25" t="str">
        <f t="shared" ref="CT16" si="61">IF(CP16&gt;0,"Ödeme Red","Ödeme Kabul")</f>
        <v>Ödeme Kabul</v>
      </c>
      <c r="CX16" s="25"/>
      <c r="CY16" s="25"/>
      <c r="CZ16" s="25"/>
      <c r="DD16" s="25"/>
      <c r="DE16" s="25"/>
      <c r="DF16" s="25"/>
      <c r="DG16" s="25">
        <f t="shared" si="51"/>
        <v>90000</v>
      </c>
      <c r="DJ16" s="63"/>
      <c r="GP16" s="71">
        <v>2022</v>
      </c>
      <c r="GQ16" s="72">
        <v>14211</v>
      </c>
      <c r="GR16" s="72">
        <v>118555</v>
      </c>
      <c r="GS16" s="71">
        <v>2.2292999999999998</v>
      </c>
      <c r="GT16" s="72">
        <v>14211</v>
      </c>
      <c r="GU16" s="72">
        <v>118555</v>
      </c>
    </row>
    <row r="17" spans="1:203" x14ac:dyDescent="0.25">
      <c r="A17" s="20"/>
      <c r="B17" s="13"/>
      <c r="C17" s="13"/>
      <c r="D17" s="24"/>
      <c r="E17" s="24"/>
      <c r="F17" s="100">
        <f t="shared" si="0"/>
        <v>0</v>
      </c>
      <c r="G17" s="21"/>
      <c r="J17" s="63"/>
      <c r="L17" s="63" t="s">
        <v>58</v>
      </c>
      <c r="M17" s="23" t="s">
        <v>61</v>
      </c>
      <c r="N17" s="13" t="s">
        <v>170</v>
      </c>
      <c r="O17" s="13" t="s">
        <v>148</v>
      </c>
      <c r="P17" s="13" t="s">
        <v>171</v>
      </c>
      <c r="Q17" s="15" t="s">
        <v>331</v>
      </c>
      <c r="R17" s="15" t="s">
        <v>332</v>
      </c>
      <c r="S17" s="16" t="s">
        <v>333</v>
      </c>
      <c r="T17" s="16" t="s">
        <v>334</v>
      </c>
      <c r="U17" s="12">
        <f t="shared" si="1"/>
        <v>45348</v>
      </c>
      <c r="V17" s="17" t="s">
        <v>335</v>
      </c>
      <c r="W17" s="18" t="s">
        <v>336</v>
      </c>
      <c r="X17" s="13" t="s">
        <v>90</v>
      </c>
      <c r="Y17" s="13" t="s">
        <v>90</v>
      </c>
      <c r="Z17" s="24">
        <v>68344.52</v>
      </c>
      <c r="AA17" s="34" t="s">
        <v>84</v>
      </c>
      <c r="AB17" s="25">
        <v>0</v>
      </c>
      <c r="AC17" s="25">
        <f t="shared" si="2"/>
        <v>68344.52</v>
      </c>
      <c r="AD17" s="55">
        <v>19.388999999999999</v>
      </c>
      <c r="AE17" s="55">
        <v>19.388999999999999</v>
      </c>
      <c r="AF17" s="45">
        <f t="shared" si="3"/>
        <v>1325131.8982800001</v>
      </c>
      <c r="AG17" s="46">
        <f t="shared" si="4"/>
        <v>68344.52</v>
      </c>
      <c r="AH17" s="26">
        <f t="shared" si="5"/>
        <v>0</v>
      </c>
      <c r="AI17" s="46">
        <f t="shared" si="6"/>
        <v>0</v>
      </c>
      <c r="AJ17" s="46">
        <f t="shared" si="7"/>
        <v>68344.52</v>
      </c>
      <c r="AK17" s="61">
        <v>1</v>
      </c>
      <c r="AL17" s="27">
        <f t="shared" si="8"/>
        <v>1</v>
      </c>
      <c r="AM17" s="25">
        <f t="shared" si="9"/>
        <v>68344.52</v>
      </c>
      <c r="AN17" s="25">
        <f t="shared" si="10"/>
        <v>0</v>
      </c>
      <c r="AO17" s="25">
        <f t="shared" si="11"/>
        <v>68344.52</v>
      </c>
      <c r="AQ17" s="19" t="s">
        <v>337</v>
      </c>
      <c r="AR17" s="11">
        <f t="shared" si="12"/>
        <v>45223</v>
      </c>
      <c r="AS17" s="20" t="s">
        <v>338</v>
      </c>
      <c r="AT17" s="13" t="s">
        <v>223</v>
      </c>
      <c r="AU17" s="13" t="s">
        <v>150</v>
      </c>
      <c r="AV17" s="75">
        <v>0</v>
      </c>
      <c r="AW17" s="29">
        <f t="shared" si="50"/>
        <v>0</v>
      </c>
      <c r="AX17" s="64">
        <f t="shared" si="14"/>
        <v>30000</v>
      </c>
      <c r="AY17" s="65">
        <v>43846</v>
      </c>
      <c r="AZ17" s="65">
        <v>44675</v>
      </c>
      <c r="BA17" s="50">
        <f t="shared" si="15"/>
        <v>368</v>
      </c>
      <c r="BB17" s="66">
        <f t="shared" si="16"/>
        <v>15000</v>
      </c>
      <c r="BC17" s="67">
        <v>44676</v>
      </c>
      <c r="BD17" s="66" t="s">
        <v>118</v>
      </c>
      <c r="BE17" s="58">
        <f t="shared" si="17"/>
        <v>15000</v>
      </c>
      <c r="BF17" s="30">
        <f t="shared" si="18"/>
        <v>53344.520000000004</v>
      </c>
      <c r="BG17" s="31">
        <v>19.437899999999999</v>
      </c>
      <c r="BH17" s="32">
        <f t="shared" si="19"/>
        <v>1036905.4453080001</v>
      </c>
      <c r="BI17" s="28">
        <v>0.05</v>
      </c>
      <c r="BJ17" s="28">
        <v>2.5000000000000001E-2</v>
      </c>
      <c r="BK17" s="33">
        <f t="shared" si="20"/>
        <v>51845.27226540001</v>
      </c>
      <c r="BL17" s="33">
        <f t="shared" si="21"/>
        <v>25922.636132700005</v>
      </c>
      <c r="BM17" s="48" t="s">
        <v>224</v>
      </c>
      <c r="BO17" s="14" t="s">
        <v>84</v>
      </c>
      <c r="BP17" s="68">
        <v>45351</v>
      </c>
      <c r="BQ17" s="14"/>
      <c r="BR17" s="35">
        <f>95996.7/0.05</f>
        <v>1919933.9999999998</v>
      </c>
      <c r="BS17" s="73">
        <v>95996.7</v>
      </c>
      <c r="BT17" s="98">
        <f t="shared" si="22"/>
        <v>44151.427734599987</v>
      </c>
      <c r="BU17" s="35">
        <v>68344.52</v>
      </c>
      <c r="BV17" s="36" t="s">
        <v>84</v>
      </c>
      <c r="BW17" s="37" t="s">
        <v>90</v>
      </c>
      <c r="BX17" s="38">
        <f t="shared" si="48"/>
        <v>28.091996256612816</v>
      </c>
      <c r="BY17" s="36" t="s">
        <v>84</v>
      </c>
      <c r="BZ17" s="57">
        <v>2023</v>
      </c>
      <c r="CA17" s="32">
        <f>VLOOKUP(BZ17,$GP$1:$GR$17,2,0)</f>
        <v>31680</v>
      </c>
      <c r="CB17" s="32">
        <f>VLOOKUP(BZ17,$GP$1:$GR$17,3,0)</f>
        <v>264294</v>
      </c>
      <c r="CC17" s="32">
        <f t="shared" si="23"/>
        <v>51845.27226540001</v>
      </c>
      <c r="CD17" s="14" t="str">
        <f t="shared" si="24"/>
        <v>2023</v>
      </c>
      <c r="CF17" s="69">
        <f t="shared" si="25"/>
        <v>0</v>
      </c>
      <c r="CG17" s="69">
        <f t="shared" si="26"/>
        <v>0</v>
      </c>
      <c r="CH17" s="69">
        <f t="shared" si="27"/>
        <v>15000</v>
      </c>
      <c r="CI17" s="68">
        <v>45281</v>
      </c>
      <c r="CJ17" s="101">
        <f>+CI17-$AS$17</f>
        <v>58</v>
      </c>
      <c r="CK17" s="63" t="s">
        <v>339</v>
      </c>
      <c r="CL17" s="25">
        <v>68344.52</v>
      </c>
      <c r="CM17" s="25" t="s">
        <v>224</v>
      </c>
      <c r="CN17" s="25" t="str">
        <f t="shared" ref="CN17" si="62">IF(CJ17&gt;0,"Ödeme Red","Ödeme Kabul")</f>
        <v>Ödeme Red</v>
      </c>
      <c r="CO17" s="68"/>
      <c r="CP17" s="101"/>
      <c r="CQ17" s="63"/>
      <c r="CR17" s="25"/>
      <c r="CS17" s="25"/>
      <c r="CT17" s="25"/>
      <c r="CX17" s="25"/>
      <c r="CY17" s="25"/>
      <c r="CZ17" s="25"/>
      <c r="DD17" s="25"/>
      <c r="DE17" s="25"/>
      <c r="DF17" s="25"/>
      <c r="DG17" s="25">
        <f t="shared" si="51"/>
        <v>68344.52</v>
      </c>
      <c r="DJ17" s="63"/>
      <c r="GP17" s="71">
        <v>2023</v>
      </c>
      <c r="GQ17" s="72">
        <v>31680</v>
      </c>
      <c r="GR17" s="72">
        <v>264294</v>
      </c>
      <c r="GS17" s="71">
        <v>1.5845959595959596</v>
      </c>
      <c r="GT17" s="72">
        <v>31680</v>
      </c>
      <c r="GU17" s="72">
        <v>264294</v>
      </c>
    </row>
    <row r="18" spans="1:203" x14ac:dyDescent="0.25">
      <c r="A18" s="20"/>
      <c r="B18" s="13"/>
      <c r="C18" s="13"/>
      <c r="D18" s="24"/>
      <c r="E18" s="24"/>
      <c r="F18" s="100">
        <f t="shared" si="0"/>
        <v>0</v>
      </c>
      <c r="G18" s="21"/>
      <c r="I18" s="103"/>
      <c r="J18" s="63"/>
      <c r="L18" s="63" t="s">
        <v>58</v>
      </c>
      <c r="M18" s="23" t="s">
        <v>61</v>
      </c>
      <c r="N18" s="13" t="s">
        <v>170</v>
      </c>
      <c r="O18" s="13" t="s">
        <v>148</v>
      </c>
      <c r="P18" s="13" t="s">
        <v>171</v>
      </c>
      <c r="Q18" s="15" t="s">
        <v>164</v>
      </c>
      <c r="R18" s="15" t="s">
        <v>340</v>
      </c>
      <c r="S18" s="16" t="s">
        <v>341</v>
      </c>
      <c r="T18" s="16" t="s">
        <v>342</v>
      </c>
      <c r="U18" s="12">
        <f t="shared" si="1"/>
        <v>45094</v>
      </c>
      <c r="V18" s="17" t="s">
        <v>343</v>
      </c>
      <c r="W18" s="18" t="s">
        <v>344</v>
      </c>
      <c r="X18" s="13" t="s">
        <v>90</v>
      </c>
      <c r="Y18" s="13" t="s">
        <v>90</v>
      </c>
      <c r="Z18" s="24">
        <v>30000</v>
      </c>
      <c r="AA18" s="34" t="s">
        <v>84</v>
      </c>
      <c r="AB18" s="25">
        <v>0</v>
      </c>
      <c r="AC18" s="25">
        <f t="shared" si="2"/>
        <v>30000</v>
      </c>
      <c r="AD18" s="55">
        <v>18.109300000000001</v>
      </c>
      <c r="AE18" s="55">
        <v>18.109300000000001</v>
      </c>
      <c r="AF18" s="45">
        <f t="shared" si="3"/>
        <v>543279</v>
      </c>
      <c r="AG18" s="46">
        <f t="shared" si="4"/>
        <v>30000</v>
      </c>
      <c r="AH18" s="26">
        <f t="shared" si="5"/>
        <v>0</v>
      </c>
      <c r="AI18" s="46">
        <f t="shared" si="6"/>
        <v>0</v>
      </c>
      <c r="AJ18" s="46">
        <f t="shared" si="7"/>
        <v>30000</v>
      </c>
      <c r="AK18" s="61">
        <v>1</v>
      </c>
      <c r="AL18" s="27">
        <f t="shared" si="8"/>
        <v>1</v>
      </c>
      <c r="AM18" s="25">
        <f t="shared" si="9"/>
        <v>30000</v>
      </c>
      <c r="AN18" s="25">
        <f t="shared" si="10"/>
        <v>0</v>
      </c>
      <c r="AO18" s="25">
        <f t="shared" si="11"/>
        <v>30000</v>
      </c>
      <c r="AQ18" s="19" t="s">
        <v>345</v>
      </c>
      <c r="AR18" s="11">
        <f t="shared" si="12"/>
        <v>44987</v>
      </c>
      <c r="AS18" s="20" t="s">
        <v>298</v>
      </c>
      <c r="AT18" s="13" t="s">
        <v>346</v>
      </c>
      <c r="AU18" s="13" t="s">
        <v>150</v>
      </c>
      <c r="AV18" s="75">
        <v>0</v>
      </c>
      <c r="AW18" s="29">
        <f t="shared" si="50"/>
        <v>0</v>
      </c>
      <c r="AX18" s="64">
        <f t="shared" si="14"/>
        <v>30000</v>
      </c>
      <c r="AY18" s="65">
        <v>43846</v>
      </c>
      <c r="AZ18" s="65">
        <v>44675</v>
      </c>
      <c r="BA18" s="50">
        <f t="shared" si="15"/>
        <v>132</v>
      </c>
      <c r="BB18" s="66">
        <f t="shared" si="16"/>
        <v>15000</v>
      </c>
      <c r="BC18" s="67">
        <v>44676</v>
      </c>
      <c r="BD18" s="66" t="s">
        <v>118</v>
      </c>
      <c r="BE18" s="58">
        <f t="shared" si="17"/>
        <v>15000</v>
      </c>
      <c r="BF18" s="30">
        <f t="shared" si="18"/>
        <v>15000</v>
      </c>
      <c r="BG18" s="31">
        <v>18.233699999999999</v>
      </c>
      <c r="BH18" s="32">
        <f t="shared" si="19"/>
        <v>273505.5</v>
      </c>
      <c r="BI18" s="28">
        <v>0.05</v>
      </c>
      <c r="BJ18" s="28">
        <v>2.5000000000000001E-2</v>
      </c>
      <c r="BK18" s="33">
        <f t="shared" si="20"/>
        <v>13675.275000000001</v>
      </c>
      <c r="BL18" s="33">
        <f t="shared" si="21"/>
        <v>6837.6375000000007</v>
      </c>
      <c r="BM18" s="48" t="s">
        <v>265</v>
      </c>
      <c r="BO18" s="14" t="s">
        <v>84</v>
      </c>
      <c r="BP18" s="68">
        <v>45099</v>
      </c>
      <c r="BQ18" s="14"/>
      <c r="BR18" s="35">
        <f>28351.5/0.05</f>
        <v>567030</v>
      </c>
      <c r="BS18" s="73">
        <v>28351.5</v>
      </c>
      <c r="BT18" s="98">
        <f t="shared" si="22"/>
        <v>14676.224999999999</v>
      </c>
      <c r="BU18" s="35">
        <v>30000</v>
      </c>
      <c r="BV18" s="36" t="s">
        <v>84</v>
      </c>
      <c r="BW18" s="37" t="s">
        <v>90</v>
      </c>
      <c r="BX18" s="38">
        <f t="shared" si="48"/>
        <v>18.901</v>
      </c>
      <c r="BY18" s="36" t="s">
        <v>84</v>
      </c>
      <c r="BZ18" s="57">
        <v>2022</v>
      </c>
      <c r="CA18" s="32">
        <f>VLOOKUP(BZ18,$GP$1:$GR$17,2,0)</f>
        <v>14211</v>
      </c>
      <c r="CB18" s="32">
        <f>VLOOKUP(BZ18,$GP$1:$GR$17,3,0)</f>
        <v>118555</v>
      </c>
      <c r="CC18" s="32">
        <f t="shared" si="23"/>
        <v>14211</v>
      </c>
      <c r="CD18" s="14" t="str">
        <f t="shared" si="24"/>
        <v>2022</v>
      </c>
      <c r="CF18" s="69">
        <f t="shared" si="25"/>
        <v>0</v>
      </c>
      <c r="CG18" s="69">
        <f t="shared" si="26"/>
        <v>0</v>
      </c>
      <c r="CH18" s="69">
        <f t="shared" si="27"/>
        <v>15000</v>
      </c>
      <c r="CI18" s="68"/>
      <c r="CJ18" s="101"/>
      <c r="CK18" s="63"/>
      <c r="CL18" s="25"/>
      <c r="CM18" s="25"/>
      <c r="CN18" s="25"/>
      <c r="CO18" s="68"/>
      <c r="CP18" s="101"/>
      <c r="CQ18" s="63"/>
      <c r="CR18" s="25"/>
      <c r="CS18" s="25"/>
      <c r="CT18" s="25"/>
      <c r="CX18" s="25"/>
      <c r="CY18" s="25"/>
      <c r="CZ18" s="25"/>
      <c r="DD18" s="25"/>
      <c r="DE18" s="25"/>
      <c r="DF18" s="25"/>
      <c r="DG18" s="25">
        <f t="shared" si="51"/>
        <v>0</v>
      </c>
      <c r="DJ18" s="63"/>
    </row>
    <row r="19" spans="1:203" x14ac:dyDescent="0.25">
      <c r="A19" s="20"/>
      <c r="B19" s="13"/>
      <c r="C19" s="13"/>
      <c r="D19" s="24"/>
      <c r="E19" s="24"/>
      <c r="F19" s="100">
        <f t="shared" si="0"/>
        <v>0</v>
      </c>
      <c r="G19" s="21"/>
      <c r="J19" s="63"/>
      <c r="L19" s="63" t="s">
        <v>58</v>
      </c>
      <c r="M19" s="23" t="s">
        <v>61</v>
      </c>
      <c r="N19" s="13" t="s">
        <v>170</v>
      </c>
      <c r="O19" s="13" t="s">
        <v>148</v>
      </c>
      <c r="P19" s="13" t="s">
        <v>171</v>
      </c>
      <c r="Q19" s="15" t="s">
        <v>347</v>
      </c>
      <c r="R19" s="15" t="s">
        <v>348</v>
      </c>
      <c r="S19" s="16" t="s">
        <v>349</v>
      </c>
      <c r="T19" s="16" t="s">
        <v>350</v>
      </c>
      <c r="U19" s="12">
        <f t="shared" si="1"/>
        <v>45210</v>
      </c>
      <c r="V19" s="17" t="s">
        <v>351</v>
      </c>
      <c r="W19" s="18" t="s">
        <v>352</v>
      </c>
      <c r="X19" s="13" t="s">
        <v>90</v>
      </c>
      <c r="Y19" s="13" t="s">
        <v>90</v>
      </c>
      <c r="Z19" s="24">
        <v>41000</v>
      </c>
      <c r="AA19" s="34" t="s">
        <v>84</v>
      </c>
      <c r="AB19" s="25">
        <v>0</v>
      </c>
      <c r="AC19" s="25">
        <f t="shared" si="2"/>
        <v>41000</v>
      </c>
      <c r="AD19" s="55">
        <v>18.6602</v>
      </c>
      <c r="AE19" s="55">
        <v>18.6602</v>
      </c>
      <c r="AF19" s="45">
        <f t="shared" si="3"/>
        <v>765068.2</v>
      </c>
      <c r="AG19" s="46">
        <f t="shared" si="4"/>
        <v>41000</v>
      </c>
      <c r="AH19" s="26">
        <f t="shared" si="5"/>
        <v>0</v>
      </c>
      <c r="AI19" s="46">
        <f t="shared" si="6"/>
        <v>0</v>
      </c>
      <c r="AJ19" s="46">
        <f t="shared" si="7"/>
        <v>41000</v>
      </c>
      <c r="AK19" s="61">
        <v>1</v>
      </c>
      <c r="AL19" s="27">
        <f t="shared" si="8"/>
        <v>1</v>
      </c>
      <c r="AM19" s="25">
        <f t="shared" si="9"/>
        <v>41000</v>
      </c>
      <c r="AN19" s="25">
        <f t="shared" si="10"/>
        <v>0</v>
      </c>
      <c r="AO19" s="25">
        <f t="shared" si="11"/>
        <v>41000</v>
      </c>
      <c r="AQ19" s="19" t="s">
        <v>353</v>
      </c>
      <c r="AR19" s="11">
        <f t="shared" si="12"/>
        <v>45093</v>
      </c>
      <c r="AS19" s="20" t="s">
        <v>354</v>
      </c>
      <c r="AT19" s="13" t="s">
        <v>15</v>
      </c>
      <c r="AU19" s="13" t="s">
        <v>142</v>
      </c>
      <c r="AV19" s="75">
        <f>VLOOKUP(AT19,Ülke!$A$1:$D$46,2,0)</f>
        <v>0.5</v>
      </c>
      <c r="AW19" s="29">
        <f t="shared" si="50"/>
        <v>20500</v>
      </c>
      <c r="AX19" s="64">
        <f t="shared" si="14"/>
        <v>30000</v>
      </c>
      <c r="AY19" s="65">
        <v>43846</v>
      </c>
      <c r="AZ19" s="65">
        <v>44675</v>
      </c>
      <c r="BA19" s="50">
        <f t="shared" si="15"/>
        <v>238</v>
      </c>
      <c r="BB19" s="66">
        <f t="shared" si="16"/>
        <v>15000</v>
      </c>
      <c r="BC19" s="67">
        <v>44676</v>
      </c>
      <c r="BD19" s="66" t="s">
        <v>118</v>
      </c>
      <c r="BE19" s="58">
        <f t="shared" si="17"/>
        <v>15000</v>
      </c>
      <c r="BF19" s="30">
        <f t="shared" si="18"/>
        <v>5500</v>
      </c>
      <c r="BG19" s="31">
        <v>18.660299999999999</v>
      </c>
      <c r="BH19" s="32">
        <f t="shared" si="19"/>
        <v>102631.65</v>
      </c>
      <c r="BI19" s="28">
        <v>0.05</v>
      </c>
      <c r="BJ19" s="28">
        <v>2.5000000000000001E-2</v>
      </c>
      <c r="BK19" s="33">
        <f t="shared" si="20"/>
        <v>5131.5825000000004</v>
      </c>
      <c r="BL19" s="33">
        <f t="shared" si="21"/>
        <v>2565.7912500000002</v>
      </c>
      <c r="BM19" s="48" t="s">
        <v>355</v>
      </c>
      <c r="BO19" s="14" t="s">
        <v>84</v>
      </c>
      <c r="BP19" s="68">
        <v>45219</v>
      </c>
      <c r="BQ19" s="14"/>
      <c r="BR19" s="35">
        <f>48546.87/0.05</f>
        <v>970937.4</v>
      </c>
      <c r="BS19" s="73">
        <v>48546.87</v>
      </c>
      <c r="BT19" s="98">
        <f t="shared" si="22"/>
        <v>43415.287500000006</v>
      </c>
      <c r="BU19" s="35">
        <v>41000</v>
      </c>
      <c r="BV19" s="36" t="s">
        <v>84</v>
      </c>
      <c r="BW19" s="37" t="s">
        <v>90</v>
      </c>
      <c r="BX19" s="38">
        <f t="shared" si="48"/>
        <v>23.6814</v>
      </c>
      <c r="BY19" s="36" t="s">
        <v>84</v>
      </c>
      <c r="BZ19" s="57">
        <v>2022</v>
      </c>
      <c r="CA19" s="32">
        <f>VLOOKUP(BZ19,$GP$1:$GR$17,2,0)</f>
        <v>14211</v>
      </c>
      <c r="CB19" s="32">
        <f>VLOOKUP(BZ19,$GP$1:$GR$17,3,0)</f>
        <v>118555</v>
      </c>
      <c r="CC19" s="32">
        <f t="shared" si="23"/>
        <v>14211</v>
      </c>
      <c r="CD19" s="14" t="str">
        <f t="shared" si="24"/>
        <v>2022</v>
      </c>
      <c r="CF19" s="69">
        <f t="shared" si="25"/>
        <v>0</v>
      </c>
      <c r="CG19" s="69">
        <f t="shared" si="26"/>
        <v>0</v>
      </c>
      <c r="CH19" s="69">
        <f t="shared" si="27"/>
        <v>35500</v>
      </c>
      <c r="CI19" s="68">
        <v>45217</v>
      </c>
      <c r="CJ19" s="101">
        <f>+CI19-$AS$19</f>
        <v>124</v>
      </c>
      <c r="CK19" s="63" t="s">
        <v>356</v>
      </c>
      <c r="CL19" s="25">
        <v>6950</v>
      </c>
      <c r="CM19" s="25" t="s">
        <v>355</v>
      </c>
      <c r="CN19" s="25" t="str">
        <f t="shared" ref="CN19" si="63">IF(CJ19&gt;0,"Ödeme Red","Ödeme Kabul")</f>
        <v>Ödeme Red</v>
      </c>
      <c r="CR19" s="25"/>
      <c r="CS19" s="25"/>
      <c r="CT19" s="25"/>
      <c r="CX19" s="25"/>
      <c r="CY19" s="25"/>
      <c r="CZ19" s="25"/>
      <c r="DD19" s="25"/>
      <c r="DE19" s="25"/>
      <c r="DF19" s="25"/>
      <c r="DG19" s="25">
        <f t="shared" si="51"/>
        <v>6950</v>
      </c>
      <c r="DJ19" s="63"/>
    </row>
    <row r="20" spans="1:203" x14ac:dyDescent="0.25">
      <c r="A20" s="20"/>
      <c r="B20" s="13"/>
      <c r="C20" s="13"/>
      <c r="D20" s="24"/>
      <c r="E20" s="24"/>
      <c r="F20" s="100">
        <f t="shared" si="0"/>
        <v>0</v>
      </c>
      <c r="G20" s="21"/>
      <c r="J20" s="63"/>
      <c r="L20" s="63" t="s">
        <v>58</v>
      </c>
      <c r="M20" s="23" t="s">
        <v>61</v>
      </c>
      <c r="N20" s="13" t="s">
        <v>170</v>
      </c>
      <c r="O20" s="13" t="s">
        <v>148</v>
      </c>
      <c r="P20" s="13" t="s">
        <v>171</v>
      </c>
      <c r="Q20" s="15" t="s">
        <v>176</v>
      </c>
      <c r="R20" s="15" t="s">
        <v>357</v>
      </c>
      <c r="S20" s="16" t="s">
        <v>359</v>
      </c>
      <c r="T20" s="16" t="s">
        <v>358</v>
      </c>
      <c r="U20" s="12">
        <f t="shared" si="1"/>
        <v>45033</v>
      </c>
      <c r="V20" s="17" t="s">
        <v>366</v>
      </c>
      <c r="W20" s="18" t="s">
        <v>361</v>
      </c>
      <c r="X20" s="13" t="s">
        <v>90</v>
      </c>
      <c r="Y20" s="13" t="s">
        <v>90</v>
      </c>
      <c r="Z20" s="24">
        <v>26520</v>
      </c>
      <c r="AA20" s="34" t="s">
        <v>151</v>
      </c>
      <c r="AB20" s="25">
        <v>13000</v>
      </c>
      <c r="AC20" s="25">
        <f t="shared" si="2"/>
        <v>13520</v>
      </c>
      <c r="AD20" s="55">
        <v>18.308299999999999</v>
      </c>
      <c r="AE20" s="55">
        <v>17.379100000000001</v>
      </c>
      <c r="AF20" s="45">
        <f t="shared" si="3"/>
        <v>485536.11599999998</v>
      </c>
      <c r="AG20" s="46">
        <f t="shared" si="4"/>
        <v>27937.932113860898</v>
      </c>
      <c r="AH20" s="26">
        <f t="shared" si="5"/>
        <v>238007.9</v>
      </c>
      <c r="AI20" s="46">
        <f t="shared" si="6"/>
        <v>13695.06476169652</v>
      </c>
      <c r="AJ20" s="46">
        <f t="shared" si="7"/>
        <v>14242.867352164378</v>
      </c>
      <c r="AK20" s="61">
        <v>1.0535000000000001</v>
      </c>
      <c r="AL20" s="27">
        <f t="shared" si="8"/>
        <v>1.0534665201305016</v>
      </c>
      <c r="AM20" s="25">
        <f t="shared" si="9"/>
        <v>27937.932113860901</v>
      </c>
      <c r="AN20" s="25">
        <f t="shared" si="10"/>
        <v>13695.06476169652</v>
      </c>
      <c r="AO20" s="25">
        <f t="shared" si="11"/>
        <v>14242.867352164381</v>
      </c>
      <c r="AQ20" s="19" t="s">
        <v>362</v>
      </c>
      <c r="AR20" s="11">
        <f t="shared" si="12"/>
        <v>44929</v>
      </c>
      <c r="AS20" s="20" t="s">
        <v>363</v>
      </c>
      <c r="AT20" s="13" t="s">
        <v>223</v>
      </c>
      <c r="AU20" s="13" t="s">
        <v>150</v>
      </c>
      <c r="AV20" s="75">
        <v>0</v>
      </c>
      <c r="AW20" s="29">
        <f t="shared" si="50"/>
        <v>0</v>
      </c>
      <c r="AX20" s="64">
        <f t="shared" si="14"/>
        <v>30000</v>
      </c>
      <c r="AY20" s="65">
        <v>43846</v>
      </c>
      <c r="AZ20" s="65">
        <v>44675</v>
      </c>
      <c r="BA20" s="50">
        <f t="shared" si="15"/>
        <v>74</v>
      </c>
      <c r="BB20" s="66">
        <f t="shared" si="16"/>
        <v>15000</v>
      </c>
      <c r="BC20" s="67">
        <v>44676</v>
      </c>
      <c r="BD20" s="66" t="s">
        <v>118</v>
      </c>
      <c r="BE20" s="58">
        <f t="shared" si="17"/>
        <v>15000</v>
      </c>
      <c r="BF20" s="30">
        <f t="shared" si="18"/>
        <v>0</v>
      </c>
      <c r="BG20" s="31">
        <v>17.212800000000001</v>
      </c>
      <c r="BH20" s="32">
        <f t="shared" si="19"/>
        <v>0</v>
      </c>
      <c r="BI20" s="28">
        <v>0.05</v>
      </c>
      <c r="BJ20" s="28">
        <v>2.5000000000000001E-2</v>
      </c>
      <c r="BK20" s="33">
        <f t="shared" si="20"/>
        <v>0</v>
      </c>
      <c r="BL20" s="33">
        <f t="shared" si="21"/>
        <v>0</v>
      </c>
      <c r="BM20" s="48" t="s">
        <v>224</v>
      </c>
      <c r="BO20" s="14" t="s">
        <v>84</v>
      </c>
      <c r="BP20" s="68">
        <v>45034</v>
      </c>
      <c r="BQ20" s="14"/>
      <c r="BR20" s="35">
        <f>26258.19/0.05</f>
        <v>525163.79999999993</v>
      </c>
      <c r="BS20" s="73">
        <v>26258.19</v>
      </c>
      <c r="BT20" s="98">
        <f t="shared" si="22"/>
        <v>26258.19</v>
      </c>
      <c r="BU20" s="35">
        <v>26520</v>
      </c>
      <c r="BV20" s="36" t="s">
        <v>151</v>
      </c>
      <c r="BW20" s="37" t="s">
        <v>90</v>
      </c>
      <c r="BX20" s="38">
        <f t="shared" si="48"/>
        <v>19.802556561085972</v>
      </c>
      <c r="BY20" s="36" t="s">
        <v>151</v>
      </c>
      <c r="BZ20" s="57">
        <v>2022</v>
      </c>
      <c r="CA20" s="32">
        <f>VLOOKUP(BZ20,$GP$1:$GR$17,2,0)</f>
        <v>14211</v>
      </c>
      <c r="CB20" s="32">
        <f>VLOOKUP(BZ20,$GP$1:$GR$17,3,0)</f>
        <v>118555</v>
      </c>
      <c r="CC20" s="32">
        <v>0</v>
      </c>
      <c r="CD20" s="14" t="str">
        <f t="shared" si="24"/>
        <v>2022</v>
      </c>
      <c r="CF20" s="69">
        <f t="shared" si="25"/>
        <v>0</v>
      </c>
      <c r="CG20" s="69">
        <f t="shared" si="26"/>
        <v>1417.9321138609012</v>
      </c>
      <c r="CH20" s="69">
        <f t="shared" si="27"/>
        <v>26520</v>
      </c>
      <c r="CI20" s="68">
        <v>44673</v>
      </c>
      <c r="CJ20" s="101">
        <f>+CI20-$AS$20</f>
        <v>-256</v>
      </c>
      <c r="CK20" s="63" t="s">
        <v>364</v>
      </c>
      <c r="CL20" s="25">
        <v>13000</v>
      </c>
      <c r="CM20" s="25" t="s">
        <v>180</v>
      </c>
      <c r="CN20" s="25" t="str">
        <f t="shared" ref="CN20:CN21" si="64">IF(CJ20&gt;0,"Ödeme Red","Ödeme Kabul")</f>
        <v>Ödeme Kabul</v>
      </c>
      <c r="CR20" s="25"/>
      <c r="CS20" s="25"/>
      <c r="CT20" s="25"/>
      <c r="CX20" s="25"/>
      <c r="CY20" s="25"/>
      <c r="CZ20" s="25"/>
      <c r="DD20" s="25"/>
      <c r="DE20" s="25"/>
      <c r="DF20" s="25"/>
      <c r="DG20" s="25">
        <f t="shared" si="51"/>
        <v>13000</v>
      </c>
      <c r="DJ20" s="63"/>
    </row>
    <row r="21" spans="1:203" x14ac:dyDescent="0.25">
      <c r="A21" s="20"/>
      <c r="B21" s="13"/>
      <c r="C21" s="13"/>
      <c r="D21" s="24"/>
      <c r="E21" s="24"/>
      <c r="F21" s="100">
        <f t="shared" si="0"/>
        <v>0</v>
      </c>
      <c r="G21" s="21"/>
      <c r="J21" s="63"/>
      <c r="L21" s="63" t="s">
        <v>58</v>
      </c>
      <c r="M21" s="23" t="s">
        <v>61</v>
      </c>
      <c r="N21" s="13" t="s">
        <v>170</v>
      </c>
      <c r="O21" s="13" t="s">
        <v>148</v>
      </c>
      <c r="P21" s="13" t="s">
        <v>171</v>
      </c>
      <c r="Q21" s="15" t="s">
        <v>176</v>
      </c>
      <c r="R21" s="15" t="s">
        <v>365</v>
      </c>
      <c r="S21" s="16" t="s">
        <v>359</v>
      </c>
      <c r="T21" s="16" t="s">
        <v>360</v>
      </c>
      <c r="U21" s="12">
        <f t="shared" si="1"/>
        <v>45031</v>
      </c>
      <c r="V21" s="17" t="s">
        <v>366</v>
      </c>
      <c r="W21" s="18" t="s">
        <v>361</v>
      </c>
      <c r="X21" s="13" t="s">
        <v>90</v>
      </c>
      <c r="Y21" s="13" t="s">
        <v>90</v>
      </c>
      <c r="Z21" s="24">
        <v>26520</v>
      </c>
      <c r="AA21" s="34" t="s">
        <v>151</v>
      </c>
      <c r="AB21" s="25">
        <v>13000</v>
      </c>
      <c r="AC21" s="25">
        <f t="shared" si="2"/>
        <v>13520</v>
      </c>
      <c r="AD21" s="55">
        <v>18.308299999999999</v>
      </c>
      <c r="AE21" s="55">
        <v>17.379100000000001</v>
      </c>
      <c r="AF21" s="45">
        <f t="shared" si="3"/>
        <v>485536.11599999998</v>
      </c>
      <c r="AG21" s="46">
        <f t="shared" si="4"/>
        <v>27937.932113860898</v>
      </c>
      <c r="AH21" s="26">
        <f t="shared" si="5"/>
        <v>238007.9</v>
      </c>
      <c r="AI21" s="46">
        <f t="shared" si="6"/>
        <v>13695.06476169652</v>
      </c>
      <c r="AJ21" s="46">
        <f t="shared" si="7"/>
        <v>14242.867352164378</v>
      </c>
      <c r="AK21" s="61">
        <v>1.0535000000000001</v>
      </c>
      <c r="AL21" s="27">
        <f t="shared" si="8"/>
        <v>1.0534665201305016</v>
      </c>
      <c r="AM21" s="25">
        <f t="shared" si="9"/>
        <v>27937.932113860901</v>
      </c>
      <c r="AN21" s="25">
        <f t="shared" si="10"/>
        <v>13695.06476169652</v>
      </c>
      <c r="AO21" s="25">
        <f t="shared" si="11"/>
        <v>14242.867352164381</v>
      </c>
      <c r="AQ21" s="19" t="s">
        <v>362</v>
      </c>
      <c r="AR21" s="11">
        <f t="shared" si="12"/>
        <v>44929</v>
      </c>
      <c r="AS21" s="20" t="s">
        <v>363</v>
      </c>
      <c r="AT21" s="13" t="s">
        <v>223</v>
      </c>
      <c r="AU21" s="13" t="s">
        <v>150</v>
      </c>
      <c r="AV21" s="75">
        <v>0</v>
      </c>
      <c r="AW21" s="29">
        <f t="shared" si="50"/>
        <v>0</v>
      </c>
      <c r="AX21" s="64">
        <f t="shared" si="14"/>
        <v>30000</v>
      </c>
      <c r="AY21" s="65">
        <v>43846</v>
      </c>
      <c r="AZ21" s="65">
        <v>44675</v>
      </c>
      <c r="BA21" s="50">
        <f t="shared" si="15"/>
        <v>74</v>
      </c>
      <c r="BB21" s="66">
        <f t="shared" si="16"/>
        <v>15000</v>
      </c>
      <c r="BC21" s="67">
        <v>44676</v>
      </c>
      <c r="BD21" s="66" t="s">
        <v>118</v>
      </c>
      <c r="BE21" s="58">
        <f t="shared" si="17"/>
        <v>15000</v>
      </c>
      <c r="BF21" s="30">
        <f t="shared" si="18"/>
        <v>0</v>
      </c>
      <c r="BG21" s="31">
        <v>17.212800000000001</v>
      </c>
      <c r="BH21" s="32">
        <f t="shared" si="19"/>
        <v>0</v>
      </c>
      <c r="BI21" s="28">
        <v>0.05</v>
      </c>
      <c r="BJ21" s="28">
        <v>2.5000000000000001E-2</v>
      </c>
      <c r="BK21" s="33">
        <f t="shared" si="20"/>
        <v>0</v>
      </c>
      <c r="BL21" s="33">
        <f t="shared" si="21"/>
        <v>0</v>
      </c>
      <c r="BM21" s="48" t="s">
        <v>224</v>
      </c>
      <c r="BO21" s="14" t="s">
        <v>84</v>
      </c>
      <c r="BP21" s="68">
        <v>45034</v>
      </c>
      <c r="BQ21" s="14"/>
      <c r="BR21" s="35">
        <f>26278.01/0.05</f>
        <v>525560.19999999995</v>
      </c>
      <c r="BS21" s="73">
        <v>26278.01</v>
      </c>
      <c r="BT21" s="98">
        <f t="shared" si="22"/>
        <v>26278.01</v>
      </c>
      <c r="BU21" s="35">
        <v>26520</v>
      </c>
      <c r="BV21" s="36" t="s">
        <v>151</v>
      </c>
      <c r="BW21" s="37" t="s">
        <v>90</v>
      </c>
      <c r="BX21" s="38">
        <f t="shared" si="48"/>
        <v>19.817503770739062</v>
      </c>
      <c r="BY21" s="36" t="s">
        <v>151</v>
      </c>
      <c r="BZ21" s="57">
        <v>2022</v>
      </c>
      <c r="CA21" s="32">
        <f>VLOOKUP(BZ21,$GP$1:$GR$17,2,0)</f>
        <v>14211</v>
      </c>
      <c r="CB21" s="32">
        <f>VLOOKUP(BZ21,$GP$1:$GR$17,3,0)</f>
        <v>118555</v>
      </c>
      <c r="CC21" s="32">
        <v>0</v>
      </c>
      <c r="CD21" s="14" t="str">
        <f t="shared" si="24"/>
        <v>2022</v>
      </c>
      <c r="CF21" s="69">
        <f t="shared" si="25"/>
        <v>0</v>
      </c>
      <c r="CG21" s="69">
        <f t="shared" si="26"/>
        <v>1417.9321138609012</v>
      </c>
      <c r="CH21" s="69">
        <f t="shared" si="27"/>
        <v>26520</v>
      </c>
      <c r="CI21" s="68">
        <v>44673</v>
      </c>
      <c r="CJ21" s="101">
        <f>+CI21-$AS$21</f>
        <v>-256</v>
      </c>
      <c r="CK21" s="14" t="s">
        <v>367</v>
      </c>
      <c r="CL21" s="25">
        <v>13000</v>
      </c>
      <c r="CM21" s="25" t="s">
        <v>180</v>
      </c>
      <c r="CN21" s="25" t="str">
        <f t="shared" si="64"/>
        <v>Ödeme Kabul</v>
      </c>
      <c r="CR21" s="25"/>
      <c r="CS21" s="25"/>
      <c r="CT21" s="25"/>
      <c r="CX21" s="25"/>
      <c r="CY21" s="25"/>
      <c r="CZ21" s="25"/>
      <c r="DD21" s="25"/>
      <c r="DE21" s="25"/>
      <c r="DF21" s="25"/>
      <c r="DG21" s="25">
        <f t="shared" si="51"/>
        <v>13000</v>
      </c>
      <c r="DJ21" s="63"/>
    </row>
    <row r="22" spans="1:203" x14ac:dyDescent="0.25">
      <c r="A22" s="20"/>
      <c r="B22" s="13"/>
      <c r="C22" s="13"/>
      <c r="D22" s="24"/>
      <c r="E22" s="24"/>
      <c r="F22" s="100">
        <f t="shared" si="0"/>
        <v>0</v>
      </c>
      <c r="G22" s="21"/>
      <c r="J22" s="63"/>
      <c r="L22" s="63" t="s">
        <v>58</v>
      </c>
      <c r="M22" s="23" t="s">
        <v>61</v>
      </c>
      <c r="N22" s="13" t="s">
        <v>170</v>
      </c>
      <c r="O22" s="13" t="s">
        <v>148</v>
      </c>
      <c r="P22" s="13" t="s">
        <v>171</v>
      </c>
      <c r="Q22" s="15" t="s">
        <v>226</v>
      </c>
      <c r="R22" s="15" t="s">
        <v>368</v>
      </c>
      <c r="S22" s="16" t="s">
        <v>228</v>
      </c>
      <c r="T22" s="16" t="s">
        <v>229</v>
      </c>
      <c r="U22" s="12">
        <f t="shared" si="1"/>
        <v>44990</v>
      </c>
      <c r="V22" s="17" t="s">
        <v>230</v>
      </c>
      <c r="W22" s="18" t="s">
        <v>369</v>
      </c>
      <c r="X22" s="13" t="s">
        <v>90</v>
      </c>
      <c r="Y22" s="13" t="s">
        <v>90</v>
      </c>
      <c r="Z22" s="24">
        <v>323645</v>
      </c>
      <c r="AA22" s="34" t="s">
        <v>84</v>
      </c>
      <c r="AB22" s="25">
        <v>62185</v>
      </c>
      <c r="AC22" s="25">
        <f t="shared" si="2"/>
        <v>261460</v>
      </c>
      <c r="AD22" s="55">
        <v>15.000999999999999</v>
      </c>
      <c r="AE22" s="55">
        <v>15.000999999999999</v>
      </c>
      <c r="AF22" s="45">
        <f t="shared" si="3"/>
        <v>4854998.6449999996</v>
      </c>
      <c r="AG22" s="46">
        <f t="shared" si="4"/>
        <v>323645</v>
      </c>
      <c r="AH22" s="26">
        <f t="shared" si="5"/>
        <v>932837.18499999994</v>
      </c>
      <c r="AI22" s="46">
        <f t="shared" si="6"/>
        <v>62185</v>
      </c>
      <c r="AJ22" s="46">
        <f t="shared" si="7"/>
        <v>261460</v>
      </c>
      <c r="AK22" s="61">
        <v>1</v>
      </c>
      <c r="AL22" s="27">
        <f t="shared" si="8"/>
        <v>1</v>
      </c>
      <c r="AM22" s="25">
        <f t="shared" si="9"/>
        <v>323645</v>
      </c>
      <c r="AN22" s="25">
        <f t="shared" si="10"/>
        <v>62185</v>
      </c>
      <c r="AO22" s="25">
        <f t="shared" si="11"/>
        <v>261460</v>
      </c>
      <c r="AQ22" s="19" t="s">
        <v>231</v>
      </c>
      <c r="AR22" s="11">
        <f t="shared" si="12"/>
        <v>44879</v>
      </c>
      <c r="AS22" s="20" t="s">
        <v>370</v>
      </c>
      <c r="AT22" s="13" t="s">
        <v>321</v>
      </c>
      <c r="AU22" s="13" t="s">
        <v>150</v>
      </c>
      <c r="AV22" s="75">
        <v>0</v>
      </c>
      <c r="AW22" s="29">
        <f t="shared" si="50"/>
        <v>0</v>
      </c>
      <c r="AX22" s="64">
        <f t="shared" si="14"/>
        <v>32364.5</v>
      </c>
      <c r="AY22" s="65">
        <v>43846</v>
      </c>
      <c r="AZ22" s="65">
        <v>44675</v>
      </c>
      <c r="BA22" s="50">
        <f t="shared" si="15"/>
        <v>24</v>
      </c>
      <c r="BB22" s="66">
        <f t="shared" si="16"/>
        <v>32364.5</v>
      </c>
      <c r="BC22" s="67">
        <v>44676</v>
      </c>
      <c r="BD22" s="66" t="s">
        <v>118</v>
      </c>
      <c r="BE22" s="58">
        <f t="shared" si="17"/>
        <v>32364.5</v>
      </c>
      <c r="BF22" s="30">
        <f t="shared" si="18"/>
        <v>229095.5</v>
      </c>
      <c r="BG22" s="31">
        <v>15.8171</v>
      </c>
      <c r="BH22" s="32">
        <f t="shared" si="19"/>
        <v>3623626.4330500001</v>
      </c>
      <c r="BI22" s="28">
        <v>0.05</v>
      </c>
      <c r="BJ22" s="28">
        <v>2.5000000000000001E-2</v>
      </c>
      <c r="BK22" s="33">
        <f t="shared" si="20"/>
        <v>181181.32165250002</v>
      </c>
      <c r="BL22" s="33">
        <f t="shared" si="21"/>
        <v>90590.660826250009</v>
      </c>
      <c r="BM22" s="48" t="s">
        <v>224</v>
      </c>
      <c r="BO22" s="14" t="s">
        <v>84</v>
      </c>
      <c r="BP22" s="68">
        <v>45181</v>
      </c>
      <c r="BQ22" s="14"/>
      <c r="BR22" s="35">
        <f>301237.44/0.05</f>
        <v>6024748.7999999998</v>
      </c>
      <c r="BS22" s="73">
        <v>301237.44</v>
      </c>
      <c r="BT22" s="98">
        <f t="shared" si="22"/>
        <v>120056.11834749999</v>
      </c>
      <c r="BU22" s="35">
        <v>323645</v>
      </c>
      <c r="BV22" s="36" t="s">
        <v>84</v>
      </c>
      <c r="BW22" s="37" t="s">
        <v>90</v>
      </c>
      <c r="BX22" s="38">
        <f t="shared" si="48"/>
        <v>18.615300097328863</v>
      </c>
      <c r="BY22" s="36" t="s">
        <v>84</v>
      </c>
      <c r="BZ22" s="57">
        <v>2022</v>
      </c>
      <c r="CA22" s="32">
        <f>VLOOKUP(BZ22,$GP$1:$GR$17,2,0)</f>
        <v>14211</v>
      </c>
      <c r="CB22" s="32">
        <f>VLOOKUP(BZ22,$GP$1:$GR$17,3,0)</f>
        <v>118555</v>
      </c>
      <c r="CC22" s="32">
        <f>+CB22</f>
        <v>118555</v>
      </c>
      <c r="CD22" s="14" t="str">
        <f t="shared" si="24"/>
        <v>2022</v>
      </c>
      <c r="CF22" s="69">
        <f t="shared" si="25"/>
        <v>0</v>
      </c>
      <c r="CG22" s="69">
        <f t="shared" si="26"/>
        <v>0</v>
      </c>
      <c r="CH22" s="69">
        <f t="shared" si="27"/>
        <v>94549.5</v>
      </c>
      <c r="CI22" s="68">
        <v>44868</v>
      </c>
      <c r="CJ22" s="101">
        <f>+CI22-$AS$22</f>
        <v>-11</v>
      </c>
      <c r="CK22" s="14" t="s">
        <v>371</v>
      </c>
      <c r="CL22" s="25">
        <v>62185</v>
      </c>
      <c r="CM22" s="25" t="s">
        <v>322</v>
      </c>
      <c r="CN22" s="25" t="str">
        <f t="shared" ref="CN22" si="65">IF(CJ22&gt;0,"Ödeme Red","Ödeme Kabul")</f>
        <v>Ödeme Kabul</v>
      </c>
      <c r="CO22" s="68">
        <v>44888</v>
      </c>
      <c r="CP22" s="101">
        <f>+CO22-$AS$22</f>
        <v>9</v>
      </c>
      <c r="CQ22" s="63" t="s">
        <v>372</v>
      </c>
      <c r="CR22" s="25">
        <v>101500</v>
      </c>
      <c r="CS22" s="25" t="s">
        <v>322</v>
      </c>
      <c r="CT22" s="25" t="str">
        <f t="shared" ref="CT22" si="66">IF(CP22&gt;0,"Ödeme Red","Ödeme Kabul")</f>
        <v>Ödeme Red</v>
      </c>
      <c r="CU22" s="68">
        <v>44922</v>
      </c>
      <c r="CV22" s="101">
        <f>+CU22-$AS$22</f>
        <v>43</v>
      </c>
      <c r="CW22" s="14" t="s">
        <v>373</v>
      </c>
      <c r="CX22" s="25">
        <v>19962</v>
      </c>
      <c r="CY22" s="25" t="s">
        <v>322</v>
      </c>
      <c r="CZ22" s="25" t="str">
        <f t="shared" ref="CZ22" si="67">IF(CV22&gt;0,"Ödeme Red","Ödeme Kabul")</f>
        <v>Ödeme Red</v>
      </c>
      <c r="DA22" s="68">
        <v>44953</v>
      </c>
      <c r="DB22" s="101">
        <f>+DA22-$AS$22</f>
        <v>74</v>
      </c>
      <c r="DC22" s="14" t="s">
        <v>266</v>
      </c>
      <c r="DD22" s="25">
        <f>19962+39955+19962+19962+39955+19962+19962+9965+23450-88694</f>
        <v>124441</v>
      </c>
      <c r="DE22" s="25" t="s">
        <v>322</v>
      </c>
      <c r="DF22" s="102" t="str">
        <f>IF(DB22&gt;0,"Ödeme Red","Ödeme Kabul")</f>
        <v>Ödeme Red</v>
      </c>
      <c r="DG22" s="25">
        <f t="shared" si="51"/>
        <v>308088</v>
      </c>
      <c r="DH22" s="25"/>
      <c r="DJ22" s="63"/>
    </row>
    <row r="23" spans="1:203" x14ac:dyDescent="0.25">
      <c r="A23" s="20"/>
      <c r="B23" s="13"/>
      <c r="C23" s="13"/>
      <c r="D23" s="24"/>
      <c r="E23" s="24"/>
      <c r="F23" s="100">
        <f t="shared" si="0"/>
        <v>0</v>
      </c>
      <c r="G23" s="21"/>
      <c r="J23" s="63"/>
      <c r="L23" s="63" t="s">
        <v>58</v>
      </c>
      <c r="M23" s="23" t="s">
        <v>61</v>
      </c>
      <c r="N23" s="13" t="s">
        <v>170</v>
      </c>
      <c r="O23" s="13" t="s">
        <v>148</v>
      </c>
      <c r="P23" s="13" t="s">
        <v>171</v>
      </c>
      <c r="Q23" s="15" t="s">
        <v>374</v>
      </c>
      <c r="R23" s="15" t="s">
        <v>375</v>
      </c>
      <c r="S23" s="16" t="s">
        <v>376</v>
      </c>
      <c r="T23" s="16" t="s">
        <v>377</v>
      </c>
      <c r="U23" s="12">
        <f t="shared" si="1"/>
        <v>45075</v>
      </c>
      <c r="V23" s="17" t="s">
        <v>378</v>
      </c>
      <c r="W23" s="18" t="s">
        <v>379</v>
      </c>
      <c r="X23" s="13" t="s">
        <v>90</v>
      </c>
      <c r="Y23" s="13" t="s">
        <v>90</v>
      </c>
      <c r="Z23" s="24">
        <v>146510</v>
      </c>
      <c r="AA23" s="34" t="s">
        <v>84</v>
      </c>
      <c r="AB23" s="25">
        <v>0</v>
      </c>
      <c r="AC23" s="25">
        <f t="shared" si="2"/>
        <v>146510</v>
      </c>
      <c r="AD23" s="55">
        <v>17.967300000000002</v>
      </c>
      <c r="AE23" s="55">
        <v>17.967300000000002</v>
      </c>
      <c r="AF23" s="45">
        <f t="shared" si="3"/>
        <v>2632389.1230000001</v>
      </c>
      <c r="AG23" s="46">
        <f t="shared" si="4"/>
        <v>146510</v>
      </c>
      <c r="AH23" s="26">
        <f t="shared" si="5"/>
        <v>0</v>
      </c>
      <c r="AI23" s="46">
        <f t="shared" si="6"/>
        <v>0</v>
      </c>
      <c r="AJ23" s="46">
        <f t="shared" si="7"/>
        <v>146510</v>
      </c>
      <c r="AK23" s="61">
        <v>1</v>
      </c>
      <c r="AL23" s="27">
        <f t="shared" si="8"/>
        <v>1</v>
      </c>
      <c r="AM23" s="25">
        <f t="shared" si="9"/>
        <v>146510</v>
      </c>
      <c r="AN23" s="25">
        <f t="shared" si="10"/>
        <v>0</v>
      </c>
      <c r="AO23" s="25">
        <f t="shared" si="11"/>
        <v>146510</v>
      </c>
      <c r="AQ23" s="19" t="s">
        <v>380</v>
      </c>
      <c r="AR23" s="11">
        <f t="shared" si="12"/>
        <v>44966</v>
      </c>
      <c r="AS23" s="20" t="s">
        <v>381</v>
      </c>
      <c r="AT23" s="13" t="s">
        <v>321</v>
      </c>
      <c r="AU23" s="13" t="s">
        <v>150</v>
      </c>
      <c r="AV23" s="75">
        <v>0</v>
      </c>
      <c r="AW23" s="29">
        <f t="shared" si="50"/>
        <v>0</v>
      </c>
      <c r="AX23" s="64">
        <f t="shared" si="14"/>
        <v>30000</v>
      </c>
      <c r="AY23" s="65">
        <v>43846</v>
      </c>
      <c r="AZ23" s="65">
        <v>44675</v>
      </c>
      <c r="BA23" s="50">
        <f t="shared" si="15"/>
        <v>111</v>
      </c>
      <c r="BB23" s="66">
        <f t="shared" si="16"/>
        <v>15000</v>
      </c>
      <c r="BC23" s="67">
        <v>44676</v>
      </c>
      <c r="BD23" s="66" t="s">
        <v>118</v>
      </c>
      <c r="BE23" s="58">
        <f t="shared" si="17"/>
        <v>15000</v>
      </c>
      <c r="BF23" s="30">
        <f t="shared" si="18"/>
        <v>131510</v>
      </c>
      <c r="BG23" s="31">
        <v>17.968900000000001</v>
      </c>
      <c r="BH23" s="32">
        <f t="shared" si="19"/>
        <v>2363090.0390000003</v>
      </c>
      <c r="BI23" s="28">
        <v>0.05</v>
      </c>
      <c r="BJ23" s="28">
        <v>2.5000000000000001E-2</v>
      </c>
      <c r="BK23" s="33">
        <f t="shared" si="20"/>
        <v>118154.50195000002</v>
      </c>
      <c r="BL23" s="33">
        <f t="shared" si="21"/>
        <v>59077.25097500001</v>
      </c>
      <c r="BM23" s="48" t="s">
        <v>322</v>
      </c>
      <c r="BO23" s="14" t="s">
        <v>84</v>
      </c>
      <c r="BP23" s="68">
        <v>45264</v>
      </c>
      <c r="BQ23" s="14"/>
      <c r="BR23" s="35">
        <f>138047.58/0.05</f>
        <v>2760951.5999999996</v>
      </c>
      <c r="BS23" s="73">
        <v>138047.57999999999</v>
      </c>
      <c r="BT23" s="98">
        <f t="shared" si="22"/>
        <v>19893.078049999967</v>
      </c>
      <c r="BU23" s="35">
        <v>146510</v>
      </c>
      <c r="BV23" s="36" t="s">
        <v>84</v>
      </c>
      <c r="BW23" s="37" t="s">
        <v>90</v>
      </c>
      <c r="BX23" s="38">
        <f t="shared" si="48"/>
        <v>18.844799672377309</v>
      </c>
      <c r="BY23" s="36" t="s">
        <v>84</v>
      </c>
      <c r="BZ23" s="57">
        <v>2022</v>
      </c>
      <c r="CA23" s="32">
        <f>VLOOKUP(BZ23,$GP$1:$GR$17,2,0)</f>
        <v>14211</v>
      </c>
      <c r="CB23" s="32">
        <f>VLOOKUP(BZ23,$GP$1:$GR$17,3,0)</f>
        <v>118555</v>
      </c>
      <c r="CC23" s="32">
        <f t="shared" si="23"/>
        <v>118154.50195000002</v>
      </c>
      <c r="CD23" s="14" t="str">
        <f t="shared" si="24"/>
        <v>2022</v>
      </c>
      <c r="CF23" s="69">
        <f t="shared" si="25"/>
        <v>0</v>
      </c>
      <c r="CG23" s="69">
        <f t="shared" si="26"/>
        <v>0</v>
      </c>
      <c r="CH23" s="69">
        <f t="shared" si="27"/>
        <v>15000</v>
      </c>
      <c r="CL23" s="25"/>
      <c r="CM23" s="25"/>
      <c r="CN23" s="25"/>
      <c r="CR23" s="25"/>
      <c r="CS23" s="25"/>
      <c r="CT23" s="25"/>
      <c r="CX23" s="25"/>
      <c r="CY23" s="25"/>
      <c r="CZ23" s="25"/>
      <c r="DD23" s="25"/>
      <c r="DE23" s="25"/>
      <c r="DF23" s="25"/>
      <c r="DG23" s="25">
        <f t="shared" si="51"/>
        <v>0</v>
      </c>
      <c r="DJ23" s="63"/>
    </row>
    <row r="24" spans="1:203" x14ac:dyDescent="0.25">
      <c r="A24" s="20"/>
      <c r="B24" s="13"/>
      <c r="C24" s="13"/>
      <c r="D24" s="24"/>
      <c r="E24" s="24"/>
      <c r="F24" s="100">
        <f t="shared" si="0"/>
        <v>0</v>
      </c>
      <c r="G24" s="21"/>
      <c r="J24" s="63"/>
      <c r="L24" s="63" t="s">
        <v>58</v>
      </c>
      <c r="M24" s="23" t="s">
        <v>61</v>
      </c>
      <c r="N24" s="13" t="s">
        <v>170</v>
      </c>
      <c r="O24" s="13" t="s">
        <v>148</v>
      </c>
      <c r="P24" s="13" t="s">
        <v>171</v>
      </c>
      <c r="Q24" s="15" t="s">
        <v>313</v>
      </c>
      <c r="R24" s="15" t="s">
        <v>382</v>
      </c>
      <c r="S24" s="16" t="s">
        <v>383</v>
      </c>
      <c r="T24" s="16" t="s">
        <v>267</v>
      </c>
      <c r="U24" s="12">
        <f t="shared" si="1"/>
        <v>45061</v>
      </c>
      <c r="V24" s="17" t="s">
        <v>385</v>
      </c>
      <c r="W24" s="18" t="s">
        <v>384</v>
      </c>
      <c r="X24" s="13" t="s">
        <v>90</v>
      </c>
      <c r="Y24" s="13" t="s">
        <v>90</v>
      </c>
      <c r="Z24" s="24">
        <v>124460</v>
      </c>
      <c r="AA24" s="34" t="s">
        <v>84</v>
      </c>
      <c r="AB24" s="25">
        <v>0</v>
      </c>
      <c r="AC24" s="25">
        <f t="shared" si="2"/>
        <v>124460</v>
      </c>
      <c r="AD24" s="55">
        <v>16.967400000000001</v>
      </c>
      <c r="AE24" s="55">
        <v>16.967400000000001</v>
      </c>
      <c r="AF24" s="45">
        <f t="shared" si="3"/>
        <v>2111762.6040000003</v>
      </c>
      <c r="AG24" s="46">
        <f t="shared" si="4"/>
        <v>124460</v>
      </c>
      <c r="AH24" s="26">
        <f t="shared" si="5"/>
        <v>0</v>
      </c>
      <c r="AI24" s="46">
        <f t="shared" si="6"/>
        <v>0</v>
      </c>
      <c r="AJ24" s="46">
        <f t="shared" si="7"/>
        <v>124460</v>
      </c>
      <c r="AK24" s="61">
        <v>1</v>
      </c>
      <c r="AL24" s="27">
        <f t="shared" si="8"/>
        <v>1</v>
      </c>
      <c r="AM24" s="25">
        <f t="shared" si="9"/>
        <v>124460</v>
      </c>
      <c r="AN24" s="25">
        <f t="shared" si="10"/>
        <v>0</v>
      </c>
      <c r="AO24" s="25">
        <f t="shared" si="11"/>
        <v>124460</v>
      </c>
      <c r="AQ24" s="19" t="s">
        <v>319</v>
      </c>
      <c r="AR24" s="11">
        <f t="shared" si="12"/>
        <v>44952</v>
      </c>
      <c r="AS24" s="20" t="s">
        <v>320</v>
      </c>
      <c r="AT24" s="13" t="s">
        <v>321</v>
      </c>
      <c r="AU24" s="13" t="s">
        <v>150</v>
      </c>
      <c r="AV24" s="75">
        <v>0</v>
      </c>
      <c r="AW24" s="29">
        <f t="shared" si="50"/>
        <v>0</v>
      </c>
      <c r="AX24" s="64">
        <f t="shared" si="14"/>
        <v>30000</v>
      </c>
      <c r="AY24" s="65">
        <v>43846</v>
      </c>
      <c r="AZ24" s="65">
        <v>44675</v>
      </c>
      <c r="BA24" s="50">
        <f t="shared" si="15"/>
        <v>97</v>
      </c>
      <c r="BB24" s="66">
        <f t="shared" si="16"/>
        <v>15000</v>
      </c>
      <c r="BC24" s="67">
        <v>44676</v>
      </c>
      <c r="BD24" s="66" t="s">
        <v>118</v>
      </c>
      <c r="BE24" s="58">
        <f t="shared" si="17"/>
        <v>15000</v>
      </c>
      <c r="BF24" s="30">
        <f t="shared" si="18"/>
        <v>109460</v>
      </c>
      <c r="BG24" s="31">
        <v>17.926100000000002</v>
      </c>
      <c r="BH24" s="32">
        <f t="shared" si="19"/>
        <v>1962190.9060000002</v>
      </c>
      <c r="BI24" s="28">
        <v>0.05</v>
      </c>
      <c r="BJ24" s="28">
        <v>2.5000000000000001E-2</v>
      </c>
      <c r="BK24" s="33">
        <f t="shared" si="20"/>
        <v>98109.545300000013</v>
      </c>
      <c r="BL24" s="33">
        <f t="shared" si="21"/>
        <v>49054.772650000006</v>
      </c>
      <c r="BM24" s="48" t="s">
        <v>322</v>
      </c>
      <c r="BO24" s="14" t="s">
        <v>84</v>
      </c>
      <c r="BP24" s="68">
        <v>45257</v>
      </c>
      <c r="BQ24" s="14"/>
      <c r="BR24" s="35">
        <f>117111.26/0.05</f>
        <v>2342225.1999999997</v>
      </c>
      <c r="BS24" s="73">
        <v>117111.26</v>
      </c>
      <c r="BT24" s="98">
        <f t="shared" si="22"/>
        <v>19001.714699999982</v>
      </c>
      <c r="BU24" s="35">
        <v>124460</v>
      </c>
      <c r="BV24" s="36" t="s">
        <v>84</v>
      </c>
      <c r="BW24" s="37" t="s">
        <v>90</v>
      </c>
      <c r="BX24" s="38">
        <f t="shared" si="48"/>
        <v>18.819100112485938</v>
      </c>
      <c r="BY24" s="36" t="s">
        <v>84</v>
      </c>
      <c r="BZ24" s="57">
        <v>2022</v>
      </c>
      <c r="CA24" s="32">
        <f>VLOOKUP(BZ24,$GP$1:$GR$17,2,0)</f>
        <v>14211</v>
      </c>
      <c r="CB24" s="32">
        <f>VLOOKUP(BZ24,$GP$1:$GR$17,3,0)</f>
        <v>118555</v>
      </c>
      <c r="CC24" s="32">
        <f t="shared" si="23"/>
        <v>98109.545300000013</v>
      </c>
      <c r="CD24" s="14" t="str">
        <f t="shared" si="24"/>
        <v>2022</v>
      </c>
      <c r="CF24" s="69">
        <f t="shared" si="25"/>
        <v>0</v>
      </c>
      <c r="CG24" s="69">
        <f t="shared" si="26"/>
        <v>0</v>
      </c>
      <c r="CH24" s="69">
        <f t="shared" si="27"/>
        <v>15000</v>
      </c>
      <c r="CI24" s="68">
        <v>45124</v>
      </c>
      <c r="CJ24" s="101">
        <f>+CI24-$AS$24</f>
        <v>172</v>
      </c>
      <c r="CK24" s="14" t="s">
        <v>386</v>
      </c>
      <c r="CL24" s="25">
        <v>9965</v>
      </c>
      <c r="CM24" s="25" t="s">
        <v>322</v>
      </c>
      <c r="CN24" s="25" t="str">
        <f t="shared" ref="CN24" si="68">IF(CJ24&gt;0,"Ödeme Red","Ödeme Kabul")</f>
        <v>Ödeme Red</v>
      </c>
      <c r="CR24" s="25"/>
      <c r="CS24" s="25"/>
      <c r="CT24" s="25"/>
      <c r="CX24" s="25"/>
      <c r="CY24" s="25"/>
      <c r="CZ24" s="25"/>
      <c r="DD24" s="25"/>
      <c r="DE24" s="25"/>
      <c r="DF24" s="25"/>
      <c r="DG24" s="25">
        <f t="shared" si="51"/>
        <v>9965</v>
      </c>
      <c r="DJ24" s="63"/>
    </row>
    <row r="25" spans="1:203" x14ac:dyDescent="0.25">
      <c r="A25" s="20"/>
      <c r="B25" s="13"/>
      <c r="C25" s="13"/>
      <c r="D25" s="24"/>
      <c r="E25" s="24"/>
      <c r="F25" s="100">
        <f t="shared" si="0"/>
        <v>0</v>
      </c>
      <c r="G25" s="21"/>
      <c r="J25" s="63"/>
      <c r="L25" s="63" t="s">
        <v>58</v>
      </c>
      <c r="M25" s="23" t="s">
        <v>61</v>
      </c>
      <c r="N25" s="13" t="s">
        <v>170</v>
      </c>
      <c r="O25" s="13" t="s">
        <v>148</v>
      </c>
      <c r="P25" s="13" t="s">
        <v>171</v>
      </c>
      <c r="Q25" s="15" t="s">
        <v>387</v>
      </c>
      <c r="R25" s="15" t="s">
        <v>388</v>
      </c>
      <c r="S25" s="16" t="s">
        <v>389</v>
      </c>
      <c r="T25" s="16" t="s">
        <v>390</v>
      </c>
      <c r="U25" s="12">
        <f t="shared" si="1"/>
        <v>45011</v>
      </c>
      <c r="V25" s="17" t="s">
        <v>391</v>
      </c>
      <c r="W25" s="18" t="s">
        <v>392</v>
      </c>
      <c r="X25" s="13" t="s">
        <v>90</v>
      </c>
      <c r="Y25" s="13" t="s">
        <v>90</v>
      </c>
      <c r="Z25" s="24">
        <v>64356.56</v>
      </c>
      <c r="AA25" s="34" t="s">
        <v>151</v>
      </c>
      <c r="AB25" s="25">
        <v>51742.65</v>
      </c>
      <c r="AC25" s="25">
        <f t="shared" si="2"/>
        <v>12613.909999999996</v>
      </c>
      <c r="AD25" s="55">
        <v>18.016400000000001</v>
      </c>
      <c r="AE25" s="55">
        <v>17.319099999999999</v>
      </c>
      <c r="AF25" s="45">
        <f t="shared" si="3"/>
        <v>1159473.527584</v>
      </c>
      <c r="AG25" s="46">
        <f t="shared" si="4"/>
        <v>66947.6778576254</v>
      </c>
      <c r="AH25" s="26">
        <f t="shared" si="5"/>
        <v>932216.27946000011</v>
      </c>
      <c r="AI25" s="46">
        <f t="shared" si="6"/>
        <v>53825.907781582195</v>
      </c>
      <c r="AJ25" s="46">
        <f t="shared" si="7"/>
        <v>13121.770076043205</v>
      </c>
      <c r="AK25" s="61">
        <v>1.0403</v>
      </c>
      <c r="AL25" s="27">
        <f t="shared" si="8"/>
        <v>1.0402619073739399</v>
      </c>
      <c r="AM25" s="25">
        <f t="shared" si="9"/>
        <v>66947.6778576254</v>
      </c>
      <c r="AN25" s="25">
        <f t="shared" si="10"/>
        <v>53825.907781582187</v>
      </c>
      <c r="AO25" s="25">
        <f t="shared" si="11"/>
        <v>13121.770076043209</v>
      </c>
      <c r="AQ25" s="19" t="s">
        <v>393</v>
      </c>
      <c r="AR25" s="11">
        <f t="shared" si="12"/>
        <v>44910</v>
      </c>
      <c r="AS25" s="20" t="s">
        <v>352</v>
      </c>
      <c r="AT25" s="13" t="s">
        <v>234</v>
      </c>
      <c r="AU25" s="13" t="s">
        <v>150</v>
      </c>
      <c r="AV25" s="75">
        <v>0</v>
      </c>
      <c r="AW25" s="29">
        <f t="shared" si="50"/>
        <v>0</v>
      </c>
      <c r="AX25" s="64">
        <f t="shared" si="14"/>
        <v>30000</v>
      </c>
      <c r="AY25" s="65">
        <v>43846</v>
      </c>
      <c r="AZ25" s="65">
        <v>44675</v>
      </c>
      <c r="BA25" s="50">
        <f t="shared" si="15"/>
        <v>55</v>
      </c>
      <c r="BB25" s="66">
        <f t="shared" si="16"/>
        <v>15000</v>
      </c>
      <c r="BC25" s="67">
        <v>44676</v>
      </c>
      <c r="BD25" s="66" t="s">
        <v>118</v>
      </c>
      <c r="BE25" s="58">
        <f t="shared" si="17"/>
        <v>15000</v>
      </c>
      <c r="BF25" s="30">
        <f t="shared" si="18"/>
        <v>0</v>
      </c>
      <c r="BG25" s="31">
        <v>17.3216</v>
      </c>
      <c r="BH25" s="32">
        <f t="shared" si="19"/>
        <v>0</v>
      </c>
      <c r="BI25" s="28">
        <v>0.05</v>
      </c>
      <c r="BJ25" s="28">
        <v>2.5000000000000001E-2</v>
      </c>
      <c r="BK25" s="33">
        <f t="shared" si="20"/>
        <v>0</v>
      </c>
      <c r="BL25" s="33">
        <f t="shared" si="21"/>
        <v>0</v>
      </c>
      <c r="BM25" s="48" t="s">
        <v>224</v>
      </c>
      <c r="BO25" s="14" t="s">
        <v>84</v>
      </c>
      <c r="BP25" s="68">
        <v>45014</v>
      </c>
      <c r="BQ25" s="14"/>
      <c r="BR25" s="35">
        <f>63822.72/0.05</f>
        <v>1276454.3999999999</v>
      </c>
      <c r="BS25" s="73">
        <v>63822.720000000001</v>
      </c>
      <c r="BT25" s="98">
        <f t="shared" si="22"/>
        <v>63822.720000000001</v>
      </c>
      <c r="BU25" s="35">
        <v>64356.56</v>
      </c>
      <c r="BV25" s="36" t="s">
        <v>151</v>
      </c>
      <c r="BW25" s="37" t="s">
        <v>90</v>
      </c>
      <c r="BX25" s="38">
        <f t="shared" si="48"/>
        <v>19.834099274417401</v>
      </c>
      <c r="BY25" s="36" t="s">
        <v>151</v>
      </c>
      <c r="BZ25" s="57">
        <v>2022</v>
      </c>
      <c r="CA25" s="32">
        <f>VLOOKUP(BZ25,$GP$1:$GR$17,2,0)</f>
        <v>14211</v>
      </c>
      <c r="CB25" s="32">
        <f>VLOOKUP(BZ25,$GP$1:$GR$17,3,0)</f>
        <v>118555</v>
      </c>
      <c r="CC25" s="32">
        <v>0</v>
      </c>
      <c r="CD25" s="14" t="str">
        <f t="shared" si="24"/>
        <v>2022</v>
      </c>
      <c r="CF25" s="69">
        <f t="shared" si="25"/>
        <v>0</v>
      </c>
      <c r="CG25" s="69">
        <f t="shared" si="26"/>
        <v>2591.1178576254024</v>
      </c>
      <c r="CH25" s="69">
        <f t="shared" si="27"/>
        <v>64356.56</v>
      </c>
      <c r="CI25" s="68">
        <v>44713</v>
      </c>
      <c r="CJ25" s="101">
        <f>+CI25-$AS$25</f>
        <v>-197</v>
      </c>
      <c r="CK25" s="14" t="s">
        <v>394</v>
      </c>
      <c r="CL25" s="25">
        <v>25742.65</v>
      </c>
      <c r="CM25" s="25" t="s">
        <v>180</v>
      </c>
      <c r="CN25" s="25" t="str">
        <f t="shared" ref="CN25" si="69">IF(CJ25&gt;0,"Ödeme Red","Ödeme Kabul")</f>
        <v>Ödeme Kabul</v>
      </c>
      <c r="CO25" s="68">
        <v>44673</v>
      </c>
      <c r="CP25" s="101">
        <f>+CO25-$AS$25</f>
        <v>-237</v>
      </c>
      <c r="CQ25" s="63" t="s">
        <v>367</v>
      </c>
      <c r="CR25" s="25">
        <v>26000</v>
      </c>
      <c r="CS25" s="25" t="s">
        <v>180</v>
      </c>
      <c r="CT25" s="25" t="str">
        <f t="shared" ref="CT25" si="70">IF(CP25&gt;0,"Ödeme Red","Ödeme Kabul")</f>
        <v>Ödeme Kabul</v>
      </c>
      <c r="CX25" s="25"/>
      <c r="CY25" s="25"/>
      <c r="CZ25" s="25"/>
      <c r="DD25" s="25"/>
      <c r="DE25" s="25"/>
      <c r="DF25" s="25"/>
      <c r="DG25" s="25">
        <f t="shared" si="51"/>
        <v>51742.65</v>
      </c>
      <c r="DJ25" s="63"/>
    </row>
    <row r="26" spans="1:203" x14ac:dyDescent="0.25">
      <c r="A26" s="20"/>
      <c r="B26" s="13"/>
      <c r="C26" s="13"/>
      <c r="D26" s="24"/>
      <c r="E26" s="24"/>
      <c r="F26" s="100">
        <f t="shared" ref="F26" si="71">+D26*0.75</f>
        <v>0</v>
      </c>
      <c r="G26" s="21"/>
      <c r="J26" s="63"/>
      <c r="L26" s="63" t="s">
        <v>58</v>
      </c>
      <c r="M26" s="23" t="s">
        <v>61</v>
      </c>
      <c r="N26" s="13" t="s">
        <v>170</v>
      </c>
      <c r="O26" s="13" t="s">
        <v>148</v>
      </c>
      <c r="P26" s="13" t="s">
        <v>171</v>
      </c>
      <c r="Q26" s="15" t="s">
        <v>226</v>
      </c>
      <c r="R26" s="15" t="s">
        <v>395</v>
      </c>
      <c r="S26" s="16" t="s">
        <v>228</v>
      </c>
      <c r="T26" s="16" t="s">
        <v>229</v>
      </c>
      <c r="U26" s="12">
        <f t="shared" ref="U26" si="72">+T26+90</f>
        <v>44990</v>
      </c>
      <c r="V26" s="17" t="s">
        <v>230</v>
      </c>
      <c r="W26" s="18" t="s">
        <v>396</v>
      </c>
      <c r="X26" s="13" t="s">
        <v>90</v>
      </c>
      <c r="Y26" s="13" t="s">
        <v>90</v>
      </c>
      <c r="Z26" s="24">
        <v>25500</v>
      </c>
      <c r="AA26" s="34" t="s">
        <v>151</v>
      </c>
      <c r="AB26" s="25">
        <v>25500</v>
      </c>
      <c r="AC26" s="25">
        <f t="shared" si="2"/>
        <v>0</v>
      </c>
      <c r="AD26" s="55">
        <v>15.733700000000001</v>
      </c>
      <c r="AE26" s="55">
        <v>14.858000000000001</v>
      </c>
      <c r="AF26" s="45">
        <f t="shared" si="3"/>
        <v>401209.35000000003</v>
      </c>
      <c r="AG26" s="46">
        <f t="shared" si="4"/>
        <v>27002.917620137301</v>
      </c>
      <c r="AH26" s="26">
        <f t="shared" si="5"/>
        <v>401209.35000000003</v>
      </c>
      <c r="AI26" s="46">
        <f t="shared" si="6"/>
        <v>27002.917620137301</v>
      </c>
      <c r="AJ26" s="46">
        <f t="shared" si="7"/>
        <v>0</v>
      </c>
      <c r="AK26" s="61">
        <v>1.0589</v>
      </c>
      <c r="AL26" s="27">
        <f t="shared" si="8"/>
        <v>1.0589379458877373</v>
      </c>
      <c r="AM26" s="25">
        <f t="shared" si="9"/>
        <v>27002.917620137301</v>
      </c>
      <c r="AN26" s="25">
        <f t="shared" si="10"/>
        <v>27002.917620137301</v>
      </c>
      <c r="AO26" s="25">
        <f t="shared" si="11"/>
        <v>0</v>
      </c>
      <c r="AQ26" s="19" t="s">
        <v>397</v>
      </c>
      <c r="AR26" s="11">
        <f t="shared" si="12"/>
        <v>44872</v>
      </c>
      <c r="AS26" s="20" t="s">
        <v>398</v>
      </c>
      <c r="AT26" s="13" t="s">
        <v>223</v>
      </c>
      <c r="AU26" s="13" t="s">
        <v>150</v>
      </c>
      <c r="AV26" s="75">
        <v>0</v>
      </c>
      <c r="AW26" s="29">
        <f t="shared" si="50"/>
        <v>0</v>
      </c>
      <c r="AX26" s="64">
        <f t="shared" si="14"/>
        <v>30000</v>
      </c>
      <c r="AY26" s="65">
        <v>43846</v>
      </c>
      <c r="AZ26" s="65">
        <v>44675</v>
      </c>
      <c r="BA26" s="50">
        <f t="shared" si="15"/>
        <v>17</v>
      </c>
      <c r="BB26" s="66">
        <f t="shared" si="16"/>
        <v>15000</v>
      </c>
      <c r="BC26" s="67">
        <v>44676</v>
      </c>
      <c r="BD26" s="66" t="s">
        <v>118</v>
      </c>
      <c r="BE26" s="58">
        <f t="shared" si="17"/>
        <v>15000</v>
      </c>
      <c r="BF26" s="30">
        <f t="shared" si="18"/>
        <v>0</v>
      </c>
      <c r="BG26" s="31">
        <v>15.219900000000001</v>
      </c>
      <c r="BH26" s="32">
        <f t="shared" si="19"/>
        <v>0</v>
      </c>
      <c r="BI26" s="28">
        <v>0.05</v>
      </c>
      <c r="BJ26" s="28">
        <v>2.5000000000000001E-2</v>
      </c>
      <c r="BK26" s="33">
        <f t="shared" si="20"/>
        <v>0</v>
      </c>
      <c r="BL26" s="33">
        <f t="shared" si="21"/>
        <v>0</v>
      </c>
      <c r="BM26" s="48" t="s">
        <v>224</v>
      </c>
      <c r="BO26" s="14" t="s">
        <v>84</v>
      </c>
      <c r="BP26" s="68">
        <v>44992</v>
      </c>
      <c r="BQ26" s="14"/>
      <c r="BR26" s="35">
        <f>23658.9/0.05</f>
        <v>473178</v>
      </c>
      <c r="BS26" s="73">
        <v>23658.9</v>
      </c>
      <c r="BT26" s="98">
        <f t="shared" si="22"/>
        <v>23658.9</v>
      </c>
      <c r="BU26" s="35">
        <v>25500</v>
      </c>
      <c r="BV26" s="36" t="s">
        <v>151</v>
      </c>
      <c r="BW26" s="37" t="s">
        <v>90</v>
      </c>
      <c r="BX26" s="38">
        <f t="shared" si="48"/>
        <v>18.556000000000001</v>
      </c>
      <c r="BY26" s="36" t="s">
        <v>151</v>
      </c>
      <c r="BZ26" s="57">
        <v>2022</v>
      </c>
      <c r="CA26" s="32">
        <f>VLOOKUP(BZ26,$GP$1:$GR$17,2,0)</f>
        <v>14211</v>
      </c>
      <c r="CB26" s="32">
        <f>VLOOKUP(BZ26,$GP$1:$GR$17,3,0)</f>
        <v>118555</v>
      </c>
      <c r="CC26" s="32">
        <v>0</v>
      </c>
      <c r="CD26" s="14" t="str">
        <f t="shared" si="24"/>
        <v>2022</v>
      </c>
      <c r="CF26" s="69">
        <f t="shared" si="25"/>
        <v>0</v>
      </c>
      <c r="CG26" s="69">
        <f t="shared" si="26"/>
        <v>1502.9176201373011</v>
      </c>
      <c r="CH26" s="69">
        <f t="shared" si="27"/>
        <v>25500</v>
      </c>
      <c r="CI26" s="68">
        <v>44832</v>
      </c>
      <c r="CJ26" s="101">
        <f>+CI26-$AS$26</f>
        <v>-40</v>
      </c>
      <c r="CK26" s="63" t="s">
        <v>399</v>
      </c>
      <c r="CL26" s="25">
        <v>25500</v>
      </c>
      <c r="CM26" s="25" t="s">
        <v>224</v>
      </c>
      <c r="CN26" s="25" t="str">
        <f t="shared" ref="CN26:CN27" si="73">IF(CJ26&gt;0,"Ödeme Red","Ödeme Kabul")</f>
        <v>Ödeme Kabul</v>
      </c>
      <c r="CR26" s="25"/>
      <c r="CS26" s="25"/>
      <c r="CT26" s="25"/>
      <c r="CX26" s="25"/>
      <c r="CY26" s="25"/>
      <c r="CZ26" s="25"/>
      <c r="DD26" s="25"/>
      <c r="DE26" s="25"/>
      <c r="DF26" s="25"/>
      <c r="DG26" s="25">
        <f t="shared" si="51"/>
        <v>25500</v>
      </c>
    </row>
    <row r="27" spans="1:203" x14ac:dyDescent="0.25">
      <c r="A27" s="20"/>
      <c r="B27" s="13"/>
      <c r="C27" s="13"/>
      <c r="D27" s="24"/>
      <c r="E27" s="24"/>
      <c r="F27" s="100">
        <f t="shared" si="0"/>
        <v>0</v>
      </c>
      <c r="G27" s="21"/>
      <c r="J27" s="63"/>
      <c r="L27" s="63" t="s">
        <v>58</v>
      </c>
      <c r="M27" s="23" t="s">
        <v>61</v>
      </c>
      <c r="N27" s="13" t="s">
        <v>170</v>
      </c>
      <c r="O27" s="13" t="s">
        <v>148</v>
      </c>
      <c r="P27" s="13" t="s">
        <v>171</v>
      </c>
      <c r="Q27" s="15" t="s">
        <v>176</v>
      </c>
      <c r="R27" s="15" t="s">
        <v>400</v>
      </c>
      <c r="S27" s="16" t="s">
        <v>359</v>
      </c>
      <c r="T27" s="16" t="s">
        <v>360</v>
      </c>
      <c r="U27" s="12">
        <f t="shared" ref="U27" si="74">+T27+90</f>
        <v>45031</v>
      </c>
      <c r="V27" s="17" t="s">
        <v>366</v>
      </c>
      <c r="W27" s="18" t="s">
        <v>362</v>
      </c>
      <c r="X27" s="13" t="s">
        <v>90</v>
      </c>
      <c r="Y27" s="13" t="s">
        <v>90</v>
      </c>
      <c r="Z27" s="24">
        <v>51710.400000000001</v>
      </c>
      <c r="AA27" s="34" t="s">
        <v>151</v>
      </c>
      <c r="AB27" s="25">
        <v>39000</v>
      </c>
      <c r="AC27" s="25">
        <f t="shared" si="2"/>
        <v>12710.400000000001</v>
      </c>
      <c r="AD27" s="55">
        <v>15.733700000000001</v>
      </c>
      <c r="AE27" s="55">
        <v>14.858000000000001</v>
      </c>
      <c r="AF27" s="45">
        <f t="shared" si="3"/>
        <v>813595.92048000009</v>
      </c>
      <c r="AG27" s="46">
        <f t="shared" ref="AG27" si="75">+AF27/AE27</f>
        <v>54758.104757033252</v>
      </c>
      <c r="AH27" s="26">
        <f t="shared" si="5"/>
        <v>613614.30000000005</v>
      </c>
      <c r="AI27" s="46">
        <f t="shared" ref="AI27" si="76">+AH27/AE27</f>
        <v>41298.579889621753</v>
      </c>
      <c r="AJ27" s="46">
        <f t="shared" ref="AJ27" si="77">+AG27-AI27</f>
        <v>13459.524867411499</v>
      </c>
      <c r="AK27" s="61">
        <v>1.0589</v>
      </c>
      <c r="AL27" s="27">
        <f t="shared" si="8"/>
        <v>1.0589379458877373</v>
      </c>
      <c r="AM27" s="25">
        <f t="shared" si="9"/>
        <v>54758.104757033252</v>
      </c>
      <c r="AN27" s="25">
        <f t="shared" si="10"/>
        <v>41298.579889621753</v>
      </c>
      <c r="AO27" s="25">
        <f t="shared" ref="AO27" si="78">+AC27*AL27</f>
        <v>13459.524867411497</v>
      </c>
      <c r="AQ27" s="19" t="s">
        <v>362</v>
      </c>
      <c r="AR27" s="11">
        <f t="shared" ref="AR27" si="79">+AQ27+180</f>
        <v>44929</v>
      </c>
      <c r="AS27" s="20" t="s">
        <v>363</v>
      </c>
      <c r="AT27" s="13" t="s">
        <v>401</v>
      </c>
      <c r="AU27" s="13" t="s">
        <v>150</v>
      </c>
      <c r="AV27" s="75">
        <v>0</v>
      </c>
      <c r="AW27" s="29">
        <f t="shared" ref="AW27" si="80">+AM27*AV27</f>
        <v>0</v>
      </c>
      <c r="AX27" s="64">
        <f t="shared" ref="AX27" si="81">IF(AM27*0.1&gt;30000,AM27*0.1,30000)</f>
        <v>30000</v>
      </c>
      <c r="AY27" s="65">
        <v>43846</v>
      </c>
      <c r="AZ27" s="65">
        <v>44675</v>
      </c>
      <c r="BA27" s="50">
        <f t="shared" ref="BA27" si="82">+AQ27-AZ27</f>
        <v>74</v>
      </c>
      <c r="BB27" s="66">
        <f t="shared" ref="BB27" si="83">IF(AM27*0.1&gt;15000,AM27*0.1,15000)</f>
        <v>15000</v>
      </c>
      <c r="BC27" s="67">
        <v>44676</v>
      </c>
      <c r="BD27" s="66" t="s">
        <v>118</v>
      </c>
      <c r="BE27" s="58">
        <f t="shared" ref="BE27" si="84">IF(BA27&gt;0,BB27,AX27)</f>
        <v>15000</v>
      </c>
      <c r="BF27" s="30">
        <f t="shared" ref="BF27" si="85">IF(AO27-AW27-BE27&lt;0,0,AO27-AW27-BE27)</f>
        <v>0</v>
      </c>
      <c r="BG27" s="31">
        <v>17.212800000000001</v>
      </c>
      <c r="BH27" s="32">
        <f t="shared" ref="BH27" si="86">IF(BF27&lt;0,0,BF27*BG27)</f>
        <v>0</v>
      </c>
      <c r="BI27" s="28">
        <v>0.05</v>
      </c>
      <c r="BJ27" s="28">
        <v>2.5000000000000001E-2</v>
      </c>
      <c r="BK27" s="33">
        <f t="shared" si="20"/>
        <v>0</v>
      </c>
      <c r="BL27" s="33">
        <f t="shared" si="21"/>
        <v>0</v>
      </c>
      <c r="BM27" s="48" t="s">
        <v>224</v>
      </c>
      <c r="BO27" s="14" t="s">
        <v>84</v>
      </c>
      <c r="BP27" s="68">
        <v>45034</v>
      </c>
      <c r="BQ27" s="14"/>
      <c r="BR27" s="35">
        <f>51238.54/0.05</f>
        <v>1024770.7999999999</v>
      </c>
      <c r="BS27" s="73">
        <v>51238.54</v>
      </c>
      <c r="BT27" s="98">
        <f t="shared" ref="BT27" si="87">+BS27-BK27</f>
        <v>51238.54</v>
      </c>
      <c r="BU27" s="35">
        <v>51710.400000000001</v>
      </c>
      <c r="BV27" s="36" t="s">
        <v>84</v>
      </c>
      <c r="BW27" s="37" t="s">
        <v>90</v>
      </c>
      <c r="BX27" s="38">
        <f t="shared" si="48"/>
        <v>19.817498994399578</v>
      </c>
      <c r="BY27" s="36" t="s">
        <v>84</v>
      </c>
      <c r="BZ27" s="57">
        <v>2022</v>
      </c>
      <c r="CA27" s="32">
        <f>VLOOKUP(BZ27,$GP$1:$GR$17,2,0)</f>
        <v>14211</v>
      </c>
      <c r="CB27" s="32">
        <f>VLOOKUP(BZ27,$GP$1:$GR$17,3,0)</f>
        <v>118555</v>
      </c>
      <c r="CC27" s="32">
        <v>0</v>
      </c>
      <c r="CD27" s="14" t="str">
        <f t="shared" si="24"/>
        <v>2022</v>
      </c>
      <c r="CF27" s="69">
        <f t="shared" si="25"/>
        <v>0</v>
      </c>
      <c r="CG27" s="69">
        <f t="shared" si="26"/>
        <v>3047.7047570332506</v>
      </c>
      <c r="CH27" s="69">
        <f t="shared" si="27"/>
        <v>51710.400000000001</v>
      </c>
      <c r="CI27" s="68">
        <v>44699</v>
      </c>
      <c r="CJ27" s="101">
        <f>+CI27-$AS$27</f>
        <v>-230</v>
      </c>
      <c r="CK27" s="14" t="s">
        <v>402</v>
      </c>
      <c r="CL27" s="25">
        <v>19000</v>
      </c>
      <c r="CM27" s="25" t="s">
        <v>180</v>
      </c>
      <c r="CN27" s="25" t="str">
        <f t="shared" si="73"/>
        <v>Ödeme Kabul</v>
      </c>
      <c r="CO27" s="68">
        <v>44673</v>
      </c>
      <c r="CP27" s="101">
        <f>+CO27-$AS$27</f>
        <v>-256</v>
      </c>
      <c r="CQ27" s="63" t="s">
        <v>367</v>
      </c>
      <c r="CR27" s="25">
        <v>20000</v>
      </c>
      <c r="CS27" s="25" t="s">
        <v>180</v>
      </c>
      <c r="CT27" s="25" t="str">
        <f t="shared" ref="CT27" si="88">IF(CP27&gt;0,"Ödeme Red","Ödeme Kabul")</f>
        <v>Ödeme Kabul</v>
      </c>
      <c r="DG27" s="25">
        <f t="shared" si="51"/>
        <v>39000</v>
      </c>
    </row>
    <row r="28" spans="1:203" x14ac:dyDescent="0.25">
      <c r="A28" s="20"/>
      <c r="B28" s="13"/>
      <c r="C28" s="13"/>
      <c r="D28" s="24"/>
      <c r="E28" s="24"/>
      <c r="F28" s="100">
        <f t="shared" si="0"/>
        <v>0</v>
      </c>
      <c r="G28" s="21"/>
      <c r="J28" s="63"/>
      <c r="L28" s="63" t="s">
        <v>58</v>
      </c>
      <c r="M28" s="23" t="s">
        <v>61</v>
      </c>
      <c r="N28" s="13" t="s">
        <v>170</v>
      </c>
      <c r="O28" s="13" t="s">
        <v>148</v>
      </c>
      <c r="P28" s="13" t="s">
        <v>171</v>
      </c>
      <c r="Q28" s="15" t="s">
        <v>403</v>
      </c>
      <c r="R28" s="15" t="s">
        <v>404</v>
      </c>
      <c r="S28" s="16" t="s">
        <v>405</v>
      </c>
      <c r="T28" s="16" t="s">
        <v>406</v>
      </c>
      <c r="U28" s="12">
        <f t="shared" si="1"/>
        <v>45015</v>
      </c>
      <c r="V28" s="17" t="s">
        <v>407</v>
      </c>
      <c r="W28" s="18" t="s">
        <v>408</v>
      </c>
      <c r="X28" s="13" t="s">
        <v>90</v>
      </c>
      <c r="Y28" s="13" t="s">
        <v>90</v>
      </c>
      <c r="Z28" s="24">
        <v>52920</v>
      </c>
      <c r="AA28" s="34" t="s">
        <v>151</v>
      </c>
      <c r="AB28" s="25">
        <v>40168</v>
      </c>
      <c r="AC28" s="25">
        <f t="shared" si="2"/>
        <v>12752</v>
      </c>
      <c r="AD28" s="55">
        <v>18.2547</v>
      </c>
      <c r="AE28" s="55">
        <v>17.342500000000001</v>
      </c>
      <c r="AF28" s="45">
        <f t="shared" si="3"/>
        <v>966038.72399999993</v>
      </c>
      <c r="AG28" s="46">
        <f t="shared" ref="AG28" si="89">+AF28/AE28</f>
        <v>55703.544702320884</v>
      </c>
      <c r="AH28" s="26">
        <f t="shared" si="5"/>
        <v>733254.78960000002</v>
      </c>
      <c r="AI28" s="46">
        <f t="shared" ref="AI28" si="90">+AH28/AE28</f>
        <v>42280.800899524285</v>
      </c>
      <c r="AJ28" s="46">
        <f t="shared" ref="AJ28" si="91">+AG28-AI28</f>
        <v>13422.743802796598</v>
      </c>
      <c r="AK28" s="61">
        <v>1.0526</v>
      </c>
      <c r="AL28" s="27">
        <f t="shared" ref="AL28" si="92">+AD28/AE28</f>
        <v>1.0525991062418911</v>
      </c>
      <c r="AM28" s="25">
        <f t="shared" si="9"/>
        <v>55703.544702320876</v>
      </c>
      <c r="AN28" s="25">
        <f t="shared" si="10"/>
        <v>42280.800899524285</v>
      </c>
      <c r="AO28" s="25">
        <f t="shared" ref="AO28" si="93">+AC28*AL28</f>
        <v>13422.743802796596</v>
      </c>
      <c r="AQ28" s="19" t="s">
        <v>408</v>
      </c>
      <c r="AR28" s="11">
        <f t="shared" ref="AR28" si="94">+AQ28+180</f>
        <v>44913</v>
      </c>
      <c r="AS28" s="20" t="s">
        <v>353</v>
      </c>
      <c r="AT28" s="13" t="s">
        <v>401</v>
      </c>
      <c r="AU28" s="13" t="s">
        <v>150</v>
      </c>
      <c r="AV28" s="75">
        <v>0</v>
      </c>
      <c r="AW28" s="29">
        <f t="shared" ref="AW28" si="95">+AM28*AV28</f>
        <v>0</v>
      </c>
      <c r="AX28" s="64">
        <f t="shared" ref="AX28" si="96">IF(AM28*0.1&gt;30000,AM28*0.1,30000)</f>
        <v>30000</v>
      </c>
      <c r="AY28" s="65">
        <v>43846</v>
      </c>
      <c r="AZ28" s="65">
        <v>44675</v>
      </c>
      <c r="BA28" s="50">
        <f t="shared" ref="BA28" si="97">+AQ28-AZ28</f>
        <v>58</v>
      </c>
      <c r="BB28" s="66">
        <f t="shared" ref="BB28" si="98">IF(AM28*0.1&gt;15000,AM28*0.1,15000)</f>
        <v>15000</v>
      </c>
      <c r="BC28" s="67">
        <v>44676</v>
      </c>
      <c r="BD28" s="66" t="s">
        <v>118</v>
      </c>
      <c r="BE28" s="58">
        <f t="shared" ref="BE28" si="99">IF(BA28&gt;0,BB28,AX28)</f>
        <v>15000</v>
      </c>
      <c r="BF28" s="30">
        <f t="shared" ref="BF28" si="100">IF(AO28-AW28-BE28&lt;0,0,AO28-AW28-BE28)</f>
        <v>0</v>
      </c>
      <c r="BG28" s="31">
        <v>17.342500000000001</v>
      </c>
      <c r="BH28" s="32">
        <f t="shared" ref="BH28" si="101">IF(BF28&lt;0,0,BF28*BG28)</f>
        <v>0</v>
      </c>
      <c r="BI28" s="28">
        <v>0.05</v>
      </c>
      <c r="BJ28" s="28">
        <v>2.5000000000000001E-2</v>
      </c>
      <c r="BK28" s="33">
        <f t="shared" si="20"/>
        <v>0</v>
      </c>
      <c r="BL28" s="33">
        <f t="shared" si="21"/>
        <v>0</v>
      </c>
      <c r="BM28" s="48" t="s">
        <v>224</v>
      </c>
      <c r="BO28" s="14" t="s">
        <v>84</v>
      </c>
      <c r="BP28" s="68">
        <v>45014</v>
      </c>
      <c r="BQ28" s="14"/>
      <c r="BR28" s="35">
        <f>52465.42/0.05</f>
        <v>1049308.3999999999</v>
      </c>
      <c r="BS28" s="73">
        <v>52465.42</v>
      </c>
      <c r="BT28" s="98">
        <f t="shared" ref="BT28" si="102">+BS28-BK28</f>
        <v>52465.42</v>
      </c>
      <c r="BU28" s="35">
        <v>52920</v>
      </c>
      <c r="BV28" s="36" t="s">
        <v>151</v>
      </c>
      <c r="BW28" s="37" t="s">
        <v>90</v>
      </c>
      <c r="BX28" s="38">
        <f t="shared" si="48"/>
        <v>19.828201058201056</v>
      </c>
      <c r="BY28" s="36" t="s">
        <v>151</v>
      </c>
      <c r="BZ28" s="57">
        <v>2022</v>
      </c>
      <c r="CA28" s="32">
        <f>VLOOKUP(BZ28,$GP$1:$GR$17,2,0)</f>
        <v>14211</v>
      </c>
      <c r="CB28" s="32">
        <f>VLOOKUP(BZ28,$GP$1:$GR$17,3,0)</f>
        <v>118555</v>
      </c>
      <c r="CC28" s="32">
        <v>0</v>
      </c>
      <c r="CD28" s="14" t="str">
        <f t="shared" si="24"/>
        <v>2022</v>
      </c>
      <c r="CF28" s="69">
        <f t="shared" si="25"/>
        <v>0</v>
      </c>
      <c r="CG28" s="69">
        <f t="shared" si="26"/>
        <v>2783.5447023208762</v>
      </c>
      <c r="CH28" s="69">
        <f t="shared" si="27"/>
        <v>52920</v>
      </c>
      <c r="CI28" s="68">
        <v>44713</v>
      </c>
      <c r="CJ28" s="101">
        <f>+CI28-$AS$28</f>
        <v>-200</v>
      </c>
      <c r="CK28" s="14" t="s">
        <v>394</v>
      </c>
      <c r="CL28" s="25">
        <v>21168</v>
      </c>
      <c r="CM28" s="25" t="s">
        <v>180</v>
      </c>
      <c r="CN28" s="25" t="str">
        <f t="shared" ref="CN28" si="103">IF(CJ28&gt;0,"Ödeme Red","Ödeme Kabul")</f>
        <v>Ödeme Kabul</v>
      </c>
      <c r="CO28" s="68">
        <v>44673</v>
      </c>
      <c r="CP28" s="101">
        <f>+CO28-$AS$28</f>
        <v>-240</v>
      </c>
      <c r="CQ28" s="63" t="s">
        <v>409</v>
      </c>
      <c r="CR28" s="25">
        <v>19000</v>
      </c>
      <c r="CS28" s="25" t="s">
        <v>180</v>
      </c>
      <c r="CT28" s="25" t="str">
        <f t="shared" ref="CT28" si="104">IF(CP28&gt;0,"Ödeme Red","Ödeme Kabul")</f>
        <v>Ödeme Kabul</v>
      </c>
      <c r="CX28" s="25"/>
      <c r="CY28" s="25"/>
      <c r="CZ28" s="25"/>
      <c r="DD28" s="25"/>
      <c r="DE28" s="25"/>
      <c r="DF28" s="25"/>
      <c r="DG28" s="25">
        <f t="shared" si="51"/>
        <v>40168</v>
      </c>
    </row>
    <row r="29" spans="1:203" x14ac:dyDescent="0.25">
      <c r="A29" s="20"/>
      <c r="B29" s="13"/>
      <c r="C29" s="13"/>
      <c r="D29" s="24"/>
      <c r="E29" s="24"/>
      <c r="F29" s="100">
        <f t="shared" si="0"/>
        <v>0</v>
      </c>
      <c r="G29" s="21"/>
      <c r="J29" s="63"/>
      <c r="L29" s="63" t="s">
        <v>58</v>
      </c>
      <c r="M29" s="23" t="s">
        <v>61</v>
      </c>
      <c r="N29" s="13" t="s">
        <v>170</v>
      </c>
      <c r="O29" s="13" t="s">
        <v>148</v>
      </c>
      <c r="P29" s="13" t="s">
        <v>171</v>
      </c>
      <c r="Q29" s="15" t="s">
        <v>215</v>
      </c>
      <c r="R29" s="15" t="s">
        <v>410</v>
      </c>
      <c r="S29" s="16" t="s">
        <v>411</v>
      </c>
      <c r="T29" s="16" t="s">
        <v>412</v>
      </c>
      <c r="U29" s="12">
        <f t="shared" si="1"/>
        <v>44993</v>
      </c>
      <c r="V29" s="17" t="s">
        <v>309</v>
      </c>
      <c r="W29" s="18" t="s">
        <v>220</v>
      </c>
      <c r="X29" s="13" t="s">
        <v>90</v>
      </c>
      <c r="Y29" s="13" t="s">
        <v>90</v>
      </c>
      <c r="Z29" s="24">
        <v>23604.75</v>
      </c>
      <c r="AA29" s="34" t="s">
        <v>151</v>
      </c>
      <c r="AB29" s="25">
        <v>23604.75</v>
      </c>
      <c r="AC29" s="25">
        <f t="shared" si="2"/>
        <v>0</v>
      </c>
      <c r="AD29" s="55">
        <v>17.397300000000001</v>
      </c>
      <c r="AE29" s="55">
        <v>16.296299999999999</v>
      </c>
      <c r="AF29" s="45">
        <f t="shared" si="3"/>
        <v>410658.91717500001</v>
      </c>
      <c r="AG29" s="46">
        <f t="shared" si="4"/>
        <v>25199.518735848018</v>
      </c>
      <c r="AH29" s="26">
        <f t="shared" si="5"/>
        <v>410658.91717500001</v>
      </c>
      <c r="AI29" s="46">
        <f t="shared" si="6"/>
        <v>25199.518735848018</v>
      </c>
      <c r="AJ29" s="46">
        <f t="shared" si="7"/>
        <v>0</v>
      </c>
      <c r="AK29" s="61">
        <v>1.0676000000000001</v>
      </c>
      <c r="AL29" s="27">
        <f t="shared" si="8"/>
        <v>1.0675613482815118</v>
      </c>
      <c r="AM29" s="25">
        <f t="shared" si="9"/>
        <v>25199.518735848018</v>
      </c>
      <c r="AN29" s="25">
        <f t="shared" si="10"/>
        <v>25199.518735848018</v>
      </c>
      <c r="AO29" s="25">
        <f t="shared" si="11"/>
        <v>0</v>
      </c>
      <c r="AQ29" s="19" t="s">
        <v>221</v>
      </c>
      <c r="AR29" s="11">
        <f t="shared" si="12"/>
        <v>44893</v>
      </c>
      <c r="AS29" s="20" t="s">
        <v>222</v>
      </c>
      <c r="AT29" s="13" t="s">
        <v>223</v>
      </c>
      <c r="AU29" s="13" t="s">
        <v>150</v>
      </c>
      <c r="AV29" s="75">
        <v>0</v>
      </c>
      <c r="AW29" s="29">
        <f t="shared" si="50"/>
        <v>0</v>
      </c>
      <c r="AX29" s="64">
        <f t="shared" si="14"/>
        <v>30000</v>
      </c>
      <c r="AY29" s="65">
        <v>43846</v>
      </c>
      <c r="AZ29" s="65">
        <v>44675</v>
      </c>
      <c r="BA29" s="50">
        <f t="shared" si="15"/>
        <v>38</v>
      </c>
      <c r="BB29" s="66">
        <f t="shared" si="16"/>
        <v>15000</v>
      </c>
      <c r="BC29" s="67">
        <v>44676</v>
      </c>
      <c r="BD29" s="66" t="s">
        <v>118</v>
      </c>
      <c r="BE29" s="58">
        <f t="shared" si="17"/>
        <v>15000</v>
      </c>
      <c r="BF29" s="30">
        <f t="shared" si="18"/>
        <v>0</v>
      </c>
      <c r="BG29" s="31">
        <v>16.417100000000001</v>
      </c>
      <c r="BH29" s="32">
        <f t="shared" si="19"/>
        <v>0</v>
      </c>
      <c r="BI29" s="28">
        <v>0.05</v>
      </c>
      <c r="BJ29" s="28">
        <v>2.5000000000000001E-2</v>
      </c>
      <c r="BK29" s="33">
        <f t="shared" si="20"/>
        <v>0</v>
      </c>
      <c r="BL29" s="33">
        <f t="shared" si="21"/>
        <v>0</v>
      </c>
      <c r="BM29" s="48" t="s">
        <v>224</v>
      </c>
      <c r="BO29" s="14" t="s">
        <v>84</v>
      </c>
      <c r="BP29" s="68">
        <v>44992</v>
      </c>
      <c r="BQ29" s="14"/>
      <c r="BR29" s="35">
        <f>22946.5/0.05</f>
        <v>458930</v>
      </c>
      <c r="BS29" s="73">
        <v>22946.5</v>
      </c>
      <c r="BT29" s="98">
        <f t="shared" si="22"/>
        <v>22946.5</v>
      </c>
      <c r="BU29" s="35">
        <v>23604.75</v>
      </c>
      <c r="BV29" s="36" t="s">
        <v>151</v>
      </c>
      <c r="BW29" s="37" t="s">
        <v>90</v>
      </c>
      <c r="BX29" s="38">
        <f t="shared" si="48"/>
        <v>19.442273271269553</v>
      </c>
      <c r="BY29" s="36" t="s">
        <v>151</v>
      </c>
      <c r="BZ29" s="57">
        <v>2022</v>
      </c>
      <c r="CA29" s="32">
        <f>VLOOKUP(BZ29,$GP$1:$GR$17,2,0)</f>
        <v>14211</v>
      </c>
      <c r="CB29" s="32">
        <f>VLOOKUP(BZ29,$GP$1:$GR$17,3,0)</f>
        <v>118555</v>
      </c>
      <c r="CC29" s="32">
        <v>0</v>
      </c>
      <c r="CD29" s="14" t="str">
        <f t="shared" si="24"/>
        <v>2022</v>
      </c>
      <c r="CF29" s="69">
        <f t="shared" si="25"/>
        <v>0</v>
      </c>
      <c r="CG29" s="69">
        <f t="shared" si="26"/>
        <v>1594.768735848018</v>
      </c>
      <c r="CH29" s="69">
        <f t="shared" si="27"/>
        <v>23604.75</v>
      </c>
      <c r="CI29" s="68">
        <v>44832</v>
      </c>
      <c r="CJ29" s="101">
        <f>+CI29-$AS$29</f>
        <v>-61</v>
      </c>
      <c r="CK29" s="14" t="s">
        <v>413</v>
      </c>
      <c r="CL29" s="25">
        <v>23604.75</v>
      </c>
      <c r="CM29" s="25" t="s">
        <v>224</v>
      </c>
      <c r="CN29" s="25" t="str">
        <f t="shared" ref="CN29" si="105">IF(CJ29&gt;0,"Ödeme Red","Ödeme Kabul")</f>
        <v>Ödeme Kabul</v>
      </c>
      <c r="CR29" s="25"/>
      <c r="CS29" s="25"/>
      <c r="CT29" s="25"/>
      <c r="CX29" s="25"/>
      <c r="CY29" s="25"/>
      <c r="CZ29" s="25"/>
      <c r="DD29" s="25"/>
      <c r="DE29" s="25"/>
      <c r="DF29" s="25"/>
      <c r="DG29" s="25">
        <f t="shared" si="51"/>
        <v>23604.75</v>
      </c>
    </row>
    <row r="30" spans="1:203" x14ac:dyDescent="0.25">
      <c r="A30" s="20"/>
      <c r="B30" s="13"/>
      <c r="C30" s="13"/>
      <c r="D30" s="24"/>
      <c r="E30" s="24"/>
      <c r="F30" s="100">
        <f t="shared" si="0"/>
        <v>0</v>
      </c>
      <c r="G30" s="21"/>
      <c r="J30" s="63"/>
      <c r="L30" s="63" t="s">
        <v>58</v>
      </c>
      <c r="M30" s="23" t="s">
        <v>61</v>
      </c>
      <c r="N30" s="13" t="s">
        <v>170</v>
      </c>
      <c r="O30" s="13" t="s">
        <v>148</v>
      </c>
      <c r="P30" s="13" t="s">
        <v>171</v>
      </c>
      <c r="Q30" s="15" t="s">
        <v>268</v>
      </c>
      <c r="R30" s="15" t="s">
        <v>414</v>
      </c>
      <c r="S30" s="16" t="s">
        <v>270</v>
      </c>
      <c r="T30" s="16" t="s">
        <v>174</v>
      </c>
      <c r="U30" s="12">
        <f t="shared" si="1"/>
        <v>44934</v>
      </c>
      <c r="V30" s="17" t="s">
        <v>271</v>
      </c>
      <c r="W30" s="18" t="s">
        <v>415</v>
      </c>
      <c r="X30" s="13" t="s">
        <v>90</v>
      </c>
      <c r="Y30" s="13" t="s">
        <v>90</v>
      </c>
      <c r="Z30" s="24">
        <v>67500</v>
      </c>
      <c r="AA30" s="34" t="s">
        <v>84</v>
      </c>
      <c r="AB30" s="25">
        <v>0</v>
      </c>
      <c r="AC30" s="25">
        <f t="shared" si="2"/>
        <v>67500</v>
      </c>
      <c r="AD30" s="55">
        <v>14.776899999999999</v>
      </c>
      <c r="AE30" s="55">
        <v>14.776899999999999</v>
      </c>
      <c r="AF30" s="45">
        <f t="shared" si="3"/>
        <v>997440.75</v>
      </c>
      <c r="AG30" s="46">
        <f t="shared" si="4"/>
        <v>67500</v>
      </c>
      <c r="AH30" s="26">
        <f t="shared" si="5"/>
        <v>0</v>
      </c>
      <c r="AI30" s="46">
        <f t="shared" si="6"/>
        <v>0</v>
      </c>
      <c r="AJ30" s="46">
        <f t="shared" si="7"/>
        <v>67500</v>
      </c>
      <c r="AK30" s="61">
        <v>1</v>
      </c>
      <c r="AL30" s="27">
        <f t="shared" si="8"/>
        <v>1</v>
      </c>
      <c r="AM30" s="25">
        <f t="shared" si="9"/>
        <v>67500</v>
      </c>
      <c r="AN30" s="25">
        <f t="shared" si="10"/>
        <v>0</v>
      </c>
      <c r="AO30" s="25">
        <f t="shared" si="11"/>
        <v>67500</v>
      </c>
      <c r="AQ30" s="19" t="s">
        <v>273</v>
      </c>
      <c r="AR30" s="11">
        <f t="shared" si="12"/>
        <v>44831</v>
      </c>
      <c r="AS30" s="20" t="s">
        <v>274</v>
      </c>
      <c r="AT30" s="13" t="s">
        <v>48</v>
      </c>
      <c r="AU30" s="13" t="s">
        <v>142</v>
      </c>
      <c r="AV30" s="75">
        <f>VLOOKUP(AT30,Ülke!$A$1:$D$46,2,0)</f>
        <v>1</v>
      </c>
      <c r="AW30" s="29">
        <f t="shared" si="50"/>
        <v>67500</v>
      </c>
      <c r="AX30" s="64">
        <f t="shared" si="14"/>
        <v>30000</v>
      </c>
      <c r="AY30" s="65">
        <v>43846</v>
      </c>
      <c r="AZ30" s="65">
        <v>44675</v>
      </c>
      <c r="BA30" s="50">
        <f t="shared" si="15"/>
        <v>-24</v>
      </c>
      <c r="BB30" s="66">
        <f t="shared" si="16"/>
        <v>15000</v>
      </c>
      <c r="BC30" s="67">
        <v>44676</v>
      </c>
      <c r="BD30" s="66" t="s">
        <v>118</v>
      </c>
      <c r="BE30" s="58">
        <f t="shared" si="17"/>
        <v>30000</v>
      </c>
      <c r="BF30" s="30">
        <f t="shared" si="18"/>
        <v>0</v>
      </c>
      <c r="BG30" s="31">
        <v>14.6722</v>
      </c>
      <c r="BH30" s="32">
        <f t="shared" si="19"/>
        <v>0</v>
      </c>
      <c r="BI30" s="28">
        <v>0.05</v>
      </c>
      <c r="BJ30" s="28">
        <v>2.5000000000000001E-2</v>
      </c>
      <c r="BK30" s="33">
        <f t="shared" si="20"/>
        <v>0</v>
      </c>
      <c r="BL30" s="33">
        <f t="shared" si="21"/>
        <v>0</v>
      </c>
      <c r="BM30" s="48" t="s">
        <v>181</v>
      </c>
      <c r="BO30" s="14" t="s">
        <v>84</v>
      </c>
      <c r="BP30" s="68">
        <v>44956</v>
      </c>
      <c r="BQ30" s="14"/>
      <c r="BR30" s="35">
        <f>62384.18/0.05</f>
        <v>1247683.5999999999</v>
      </c>
      <c r="BS30" s="73">
        <v>62384.18</v>
      </c>
      <c r="BT30" s="98">
        <f t="shared" si="22"/>
        <v>62384.18</v>
      </c>
      <c r="BU30" s="35">
        <v>67500</v>
      </c>
      <c r="BV30" s="36" t="s">
        <v>84</v>
      </c>
      <c r="BW30" s="37" t="s">
        <v>90</v>
      </c>
      <c r="BX30" s="38">
        <f t="shared" si="48"/>
        <v>18.484201481481481</v>
      </c>
      <c r="BY30" s="36" t="s">
        <v>84</v>
      </c>
      <c r="BZ30" s="57">
        <v>2022</v>
      </c>
      <c r="CA30" s="32">
        <f>VLOOKUP(BZ30,$GP$1:$GR$17,2,0)</f>
        <v>14211</v>
      </c>
      <c r="CB30" s="32">
        <f>VLOOKUP(BZ30,$GP$1:$GR$17,3,0)</f>
        <v>118555</v>
      </c>
      <c r="CC30" s="32">
        <v>0</v>
      </c>
      <c r="CD30" s="14" t="str">
        <f t="shared" si="24"/>
        <v>2022</v>
      </c>
      <c r="CF30" s="69">
        <f t="shared" si="25"/>
        <v>0</v>
      </c>
      <c r="CG30" s="69">
        <f t="shared" si="26"/>
        <v>0</v>
      </c>
      <c r="CH30" s="69">
        <f t="shared" si="27"/>
        <v>67500</v>
      </c>
      <c r="CL30" s="25"/>
      <c r="CM30" s="25"/>
      <c r="CN30" s="25"/>
      <c r="CR30" s="25"/>
      <c r="CS30" s="25"/>
      <c r="CT30" s="25"/>
      <c r="CX30" s="25"/>
      <c r="CY30" s="25"/>
      <c r="CZ30" s="25"/>
      <c r="DD30" s="25"/>
      <c r="DE30" s="25"/>
      <c r="DF30" s="25"/>
      <c r="DG30" s="25">
        <f t="shared" si="51"/>
        <v>0</v>
      </c>
    </row>
    <row r="31" spans="1:203" x14ac:dyDescent="0.25">
      <c r="A31" s="20"/>
      <c r="B31" s="13"/>
      <c r="C31" s="13"/>
      <c r="D31" s="24"/>
      <c r="E31" s="24"/>
      <c r="F31" s="100">
        <f t="shared" si="0"/>
        <v>0</v>
      </c>
      <c r="G31" s="21"/>
      <c r="J31" s="63"/>
      <c r="L31" s="63" t="s">
        <v>58</v>
      </c>
      <c r="M31" s="23" t="s">
        <v>61</v>
      </c>
      <c r="N31" s="13" t="s">
        <v>170</v>
      </c>
      <c r="O31" s="13" t="s">
        <v>148</v>
      </c>
      <c r="P31" s="13" t="s">
        <v>171</v>
      </c>
      <c r="Q31" s="15" t="s">
        <v>416</v>
      </c>
      <c r="R31" s="15" t="s">
        <v>417</v>
      </c>
      <c r="S31" s="16" t="s">
        <v>418</v>
      </c>
      <c r="T31" s="16" t="s">
        <v>419</v>
      </c>
      <c r="U31" s="12">
        <f t="shared" si="1"/>
        <v>44359</v>
      </c>
      <c r="V31" s="17" t="s">
        <v>420</v>
      </c>
      <c r="W31" s="18" t="s">
        <v>421</v>
      </c>
      <c r="X31" s="13" t="s">
        <v>90</v>
      </c>
      <c r="Y31" s="13" t="s">
        <v>90</v>
      </c>
      <c r="Z31" s="24">
        <v>38575.699999999997</v>
      </c>
      <c r="AA31" s="34" t="s">
        <v>165</v>
      </c>
      <c r="AB31" s="25">
        <v>0</v>
      </c>
      <c r="AC31" s="25">
        <f t="shared" si="2"/>
        <v>38575.699999999997</v>
      </c>
      <c r="AD31" s="55">
        <v>8.6556999999999995</v>
      </c>
      <c r="AE31" s="55">
        <v>6.9196999999999997</v>
      </c>
      <c r="AF31" s="45">
        <f t="shared" si="3"/>
        <v>333899.68648999993</v>
      </c>
      <c r="AG31" s="46">
        <f t="shared" si="4"/>
        <v>48253.49169617179</v>
      </c>
      <c r="AH31" s="26">
        <f t="shared" si="5"/>
        <v>0</v>
      </c>
      <c r="AI31" s="46">
        <f t="shared" si="6"/>
        <v>0</v>
      </c>
      <c r="AJ31" s="46">
        <f t="shared" si="7"/>
        <v>48253.49169617179</v>
      </c>
      <c r="AK31" s="61">
        <v>1.2487999999999999</v>
      </c>
      <c r="AL31" s="27">
        <f t="shared" si="8"/>
        <v>1.2508779282338829</v>
      </c>
      <c r="AM31" s="25">
        <f t="shared" si="9"/>
        <v>48253.49169617179</v>
      </c>
      <c r="AN31" s="25">
        <f t="shared" si="10"/>
        <v>0</v>
      </c>
      <c r="AO31" s="25">
        <f t="shared" si="11"/>
        <v>48253.49169617179</v>
      </c>
      <c r="AQ31" s="19" t="s">
        <v>422</v>
      </c>
      <c r="AR31" s="11">
        <f t="shared" si="12"/>
        <v>44125</v>
      </c>
      <c r="AS31" s="20" t="s">
        <v>423</v>
      </c>
      <c r="AT31" s="13" t="s">
        <v>264</v>
      </c>
      <c r="AU31" s="13" t="s">
        <v>150</v>
      </c>
      <c r="AV31" s="75">
        <v>0</v>
      </c>
      <c r="AW31" s="29">
        <f t="shared" si="50"/>
        <v>0</v>
      </c>
      <c r="AX31" s="64">
        <f t="shared" si="14"/>
        <v>30000</v>
      </c>
      <c r="AY31" s="65">
        <v>43846</v>
      </c>
      <c r="AZ31" s="65">
        <v>44675</v>
      </c>
      <c r="BA31" s="50">
        <f t="shared" si="15"/>
        <v>-730</v>
      </c>
      <c r="BB31" s="66">
        <f t="shared" si="16"/>
        <v>15000</v>
      </c>
      <c r="BC31" s="67">
        <v>44676</v>
      </c>
      <c r="BD31" s="66" t="s">
        <v>118</v>
      </c>
      <c r="BE31" s="58">
        <f t="shared" si="17"/>
        <v>30000</v>
      </c>
      <c r="BF31" s="30">
        <f t="shared" si="18"/>
        <v>18253.49169617179</v>
      </c>
      <c r="BG31" s="31">
        <v>6.9832999999999998</v>
      </c>
      <c r="BH31" s="32">
        <f t="shared" si="19"/>
        <v>127469.60856187646</v>
      </c>
      <c r="BI31" s="28">
        <v>0.05</v>
      </c>
      <c r="BJ31" s="28">
        <v>2.5000000000000001E-2</v>
      </c>
      <c r="BK31" s="33">
        <f t="shared" si="20"/>
        <v>6373.4804280938233</v>
      </c>
      <c r="BL31" s="33">
        <f t="shared" si="21"/>
        <v>3186.7402140469117</v>
      </c>
      <c r="BM31" s="48" t="s">
        <v>181</v>
      </c>
      <c r="BO31" s="14" t="s">
        <v>84</v>
      </c>
      <c r="BP31" s="68">
        <v>44490</v>
      </c>
      <c r="BQ31" s="14"/>
      <c r="BR31" s="35">
        <f>19737.26/0.05</f>
        <v>394745.19999999995</v>
      </c>
      <c r="BS31" s="73">
        <v>19737.259999999998</v>
      </c>
      <c r="BT31" s="98">
        <f t="shared" si="22"/>
        <v>13363.779571906176</v>
      </c>
      <c r="BU31" s="35">
        <v>38575.699999999997</v>
      </c>
      <c r="BV31" s="36" t="s">
        <v>165</v>
      </c>
      <c r="BW31" s="37" t="s">
        <v>90</v>
      </c>
      <c r="BX31" s="38">
        <f t="shared" si="48"/>
        <v>10.233001604637115</v>
      </c>
      <c r="BY31" s="36" t="s">
        <v>165</v>
      </c>
      <c r="BZ31" s="57">
        <v>2020</v>
      </c>
      <c r="CA31" s="32">
        <f>VLOOKUP(BZ31,$GP$1:$GR$17,2,0)</f>
        <v>9563</v>
      </c>
      <c r="CB31" s="32">
        <f>VLOOKUP(BZ31,$GP$1:$GR$17,3,0)</f>
        <v>79778</v>
      </c>
      <c r="CC31" s="32">
        <f t="shared" si="23"/>
        <v>9563</v>
      </c>
      <c r="CD31" s="14" t="str">
        <f t="shared" si="24"/>
        <v>2020</v>
      </c>
      <c r="CF31" s="69">
        <f t="shared" si="25"/>
        <v>0</v>
      </c>
      <c r="CG31" s="69">
        <f t="shared" si="26"/>
        <v>9677.7916961717929</v>
      </c>
      <c r="CH31" s="69">
        <f t="shared" si="27"/>
        <v>20322.208303828207</v>
      </c>
      <c r="CI31" s="68"/>
      <c r="CJ31" s="68"/>
      <c r="CL31" s="25"/>
      <c r="CM31" s="25"/>
      <c r="CN31" s="25"/>
      <c r="CR31" s="25"/>
      <c r="CS31" s="25"/>
      <c r="CT31" s="25"/>
      <c r="CX31" s="25"/>
      <c r="CY31" s="25"/>
      <c r="CZ31" s="25"/>
      <c r="DD31" s="25"/>
      <c r="DE31" s="25"/>
      <c r="DF31" s="25"/>
      <c r="DG31" s="25">
        <f t="shared" si="51"/>
        <v>0</v>
      </c>
    </row>
    <row r="32" spans="1:203" x14ac:dyDescent="0.25">
      <c r="A32" s="20"/>
      <c r="B32" s="13"/>
      <c r="C32" s="13"/>
      <c r="D32" s="24"/>
      <c r="E32" s="24"/>
      <c r="F32" s="100">
        <f t="shared" ref="F32" si="106">+D32*0.75</f>
        <v>0</v>
      </c>
      <c r="G32" s="21"/>
      <c r="J32" s="63"/>
      <c r="L32" s="63" t="s">
        <v>58</v>
      </c>
      <c r="M32" s="23" t="s">
        <v>61</v>
      </c>
      <c r="N32" s="13" t="s">
        <v>170</v>
      </c>
      <c r="O32" s="13" t="s">
        <v>148</v>
      </c>
      <c r="P32" s="13" t="s">
        <v>171</v>
      </c>
      <c r="Q32" s="15" t="s">
        <v>424</v>
      </c>
      <c r="R32" s="15" t="s">
        <v>425</v>
      </c>
      <c r="S32" s="16" t="s">
        <v>426</v>
      </c>
      <c r="T32" s="16" t="s">
        <v>427</v>
      </c>
      <c r="U32" s="12">
        <f t="shared" ref="U32:U33" si="107">+T32+90</f>
        <v>44333</v>
      </c>
      <c r="V32" s="17" t="s">
        <v>428</v>
      </c>
      <c r="W32" s="18" t="s">
        <v>429</v>
      </c>
      <c r="X32" s="13" t="s">
        <v>90</v>
      </c>
      <c r="Y32" s="13" t="s">
        <v>90</v>
      </c>
      <c r="Z32" s="24">
        <v>43998.1</v>
      </c>
      <c r="AA32" s="34" t="s">
        <v>165</v>
      </c>
      <c r="AB32" s="25">
        <v>43998.1</v>
      </c>
      <c r="AC32" s="25">
        <f t="shared" si="2"/>
        <v>0</v>
      </c>
      <c r="AD32" s="55">
        <v>8.6196000000000002</v>
      </c>
      <c r="AE32" s="55">
        <v>6.8563000000000001</v>
      </c>
      <c r="AF32" s="45">
        <f t="shared" si="3"/>
        <v>379246.02276000002</v>
      </c>
      <c r="AG32" s="46">
        <f t="shared" ref="AG32" si="108">+AF32/AE32</f>
        <v>55313.510604845178</v>
      </c>
      <c r="AH32" s="26">
        <f t="shared" si="5"/>
        <v>379246.02276000002</v>
      </c>
      <c r="AI32" s="46">
        <f t="shared" ref="AI32" si="109">+AH32/AE32</f>
        <v>55313.510604845178</v>
      </c>
      <c r="AJ32" s="46">
        <f t="shared" ref="AJ32" si="110">+AG32-AI32</f>
        <v>0</v>
      </c>
      <c r="AK32" s="61">
        <v>1.2551000000000001</v>
      </c>
      <c r="AL32" s="27">
        <f t="shared" ref="AL32" si="111">+AD32/AE32</f>
        <v>1.2571795283170224</v>
      </c>
      <c r="AM32" s="25">
        <f t="shared" si="9"/>
        <v>55313.510604845178</v>
      </c>
      <c r="AN32" s="25">
        <f t="shared" si="10"/>
        <v>55313.510604845178</v>
      </c>
      <c r="AO32" s="25">
        <f t="shared" ref="AO32" si="112">+AC32*AL32</f>
        <v>0</v>
      </c>
      <c r="AQ32" s="19" t="s">
        <v>430</v>
      </c>
      <c r="AR32" s="11">
        <f t="shared" ref="AR32" si="113">+AQ32+180</f>
        <v>44212</v>
      </c>
      <c r="AS32" s="20" t="s">
        <v>431</v>
      </c>
      <c r="AT32" s="13" t="s">
        <v>432</v>
      </c>
      <c r="AU32" s="13" t="s">
        <v>150</v>
      </c>
      <c r="AV32" s="75">
        <v>0</v>
      </c>
      <c r="AW32" s="29">
        <f t="shared" ref="AW32" si="114">+AM32*AV32</f>
        <v>0</v>
      </c>
      <c r="AX32" s="64">
        <f t="shared" ref="AX32" si="115">IF(AM32*0.1&gt;30000,AM32*0.1,30000)</f>
        <v>30000</v>
      </c>
      <c r="AY32" s="65">
        <v>43846</v>
      </c>
      <c r="AZ32" s="65">
        <v>44675</v>
      </c>
      <c r="BA32" s="50">
        <f t="shared" ref="BA32" si="116">+AQ32-AZ32</f>
        <v>-643</v>
      </c>
      <c r="BB32" s="66">
        <f t="shared" ref="BB32" si="117">IF(AM32*0.1&gt;15000,AM32*0.1,15000)</f>
        <v>15000</v>
      </c>
      <c r="BC32" s="67">
        <v>44676</v>
      </c>
      <c r="BD32" s="66" t="s">
        <v>118</v>
      </c>
      <c r="BE32" s="58">
        <f t="shared" ref="BE32" si="118">IF(BA32&gt;0,BB32,AX32)</f>
        <v>30000</v>
      </c>
      <c r="BF32" s="30">
        <f t="shared" ref="BF32" si="119">IF(AO32-AW32-BE32&lt;0,0,AO32-AW32-BE32)</f>
        <v>0</v>
      </c>
      <c r="BG32" s="31">
        <v>6.8563000000000001</v>
      </c>
      <c r="BH32" s="32">
        <f t="shared" ref="BH32" si="120">IF(BF32&lt;0,0,BF32*BG32)</f>
        <v>0</v>
      </c>
      <c r="BI32" s="28">
        <v>0.05</v>
      </c>
      <c r="BJ32" s="28">
        <v>2.5000000000000001E-2</v>
      </c>
      <c r="BK32" s="33">
        <f t="shared" si="20"/>
        <v>0</v>
      </c>
      <c r="BL32" s="33">
        <f t="shared" si="21"/>
        <v>0</v>
      </c>
      <c r="BM32" s="48" t="s">
        <v>181</v>
      </c>
      <c r="BO32" s="14" t="s">
        <v>84</v>
      </c>
      <c r="BP32" s="68">
        <v>44490</v>
      </c>
      <c r="BQ32" s="14"/>
      <c r="BR32" s="35">
        <f>22411.75/0.05</f>
        <v>448235</v>
      </c>
      <c r="BS32" s="73">
        <v>22411.75</v>
      </c>
      <c r="BT32" s="98">
        <f t="shared" ref="BT32" si="121">+BS32-BK32</f>
        <v>22411.75</v>
      </c>
      <c r="BU32" s="35">
        <v>43998.1</v>
      </c>
      <c r="BV32" s="36" t="s">
        <v>165</v>
      </c>
      <c r="BW32" s="37" t="s">
        <v>90</v>
      </c>
      <c r="BX32" s="38">
        <f t="shared" si="48"/>
        <v>10.187599009957248</v>
      </c>
      <c r="BY32" s="36" t="s">
        <v>165</v>
      </c>
      <c r="BZ32" s="57">
        <v>2020</v>
      </c>
      <c r="CA32" s="32">
        <f>VLOOKUP(BZ32,$GP$1:$GR$17,2,0)</f>
        <v>9563</v>
      </c>
      <c r="CB32" s="32">
        <f>VLOOKUP(BZ32,$GP$1:$GR$17,3,0)</f>
        <v>79778</v>
      </c>
      <c r="CC32" s="32">
        <v>0</v>
      </c>
      <c r="CD32" s="14" t="str">
        <f t="shared" si="24"/>
        <v>2020</v>
      </c>
      <c r="CF32" s="69">
        <f t="shared" si="25"/>
        <v>0</v>
      </c>
      <c r="CG32" s="69">
        <f t="shared" si="26"/>
        <v>11315.410604845179</v>
      </c>
      <c r="CH32" s="69">
        <f t="shared" si="27"/>
        <v>43998.1</v>
      </c>
      <c r="CI32" s="68">
        <v>43832</v>
      </c>
      <c r="CJ32" s="101">
        <f>+CI32-$AS$32</f>
        <v>-382</v>
      </c>
      <c r="CK32" s="14">
        <v>3900332803</v>
      </c>
      <c r="CL32" s="25">
        <v>5390</v>
      </c>
      <c r="CM32" s="25" t="s">
        <v>180</v>
      </c>
      <c r="CN32" s="25" t="str">
        <f t="shared" ref="CN32" si="122">IF(CJ32&gt;0,"Ödeme Red","Ödeme Kabul")</f>
        <v>Ödeme Kabul</v>
      </c>
      <c r="CO32" s="68">
        <v>43840</v>
      </c>
      <c r="CP32" s="101">
        <f>+CO32-$AS$32</f>
        <v>-374</v>
      </c>
      <c r="CQ32" s="63">
        <v>3001336775</v>
      </c>
      <c r="CR32" s="25">
        <v>7390</v>
      </c>
      <c r="CS32" s="25" t="s">
        <v>180</v>
      </c>
      <c r="CT32" s="25" t="str">
        <f t="shared" ref="CT32" si="123">IF(CP32&gt;0,"Ödeme Red","Ödeme Kabul")</f>
        <v>Ödeme Kabul</v>
      </c>
      <c r="CU32" s="68">
        <v>43836</v>
      </c>
      <c r="CV32" s="101">
        <f>+CU32-$AS$32</f>
        <v>-378</v>
      </c>
      <c r="CW32" s="14">
        <v>3000441682</v>
      </c>
      <c r="CX32" s="25">
        <v>16525</v>
      </c>
      <c r="CY32" s="25" t="s">
        <v>180</v>
      </c>
      <c r="CZ32" s="25" t="str">
        <f t="shared" ref="CZ32" si="124">IF(CV32&gt;0,"Ödeme Red","Ödeme Kabul")</f>
        <v>Ödeme Kabul</v>
      </c>
      <c r="DA32" s="68">
        <v>43853</v>
      </c>
      <c r="DB32" s="101">
        <f>+DA32-$AS$32</f>
        <v>-361</v>
      </c>
      <c r="DC32" s="14">
        <v>3003383777</v>
      </c>
      <c r="DD32" s="25">
        <v>14693.1</v>
      </c>
      <c r="DE32" s="25" t="s">
        <v>180</v>
      </c>
      <c r="DF32" s="102" t="str">
        <f>IF(DB32&gt;0,"Ödeme Red","Ödeme Kabul")</f>
        <v>Ödeme Kabul</v>
      </c>
      <c r="DG32" s="25">
        <f t="shared" si="51"/>
        <v>43998.1</v>
      </c>
    </row>
    <row r="33" spans="1:111" x14ac:dyDescent="0.25">
      <c r="A33" s="20"/>
      <c r="B33" s="13"/>
      <c r="C33" s="13"/>
      <c r="D33" s="24"/>
      <c r="E33" s="24"/>
      <c r="F33" s="100">
        <f t="shared" si="0"/>
        <v>0</v>
      </c>
      <c r="G33" s="21"/>
      <c r="J33" s="63"/>
      <c r="L33" s="63" t="s">
        <v>58</v>
      </c>
      <c r="M33" s="23" t="s">
        <v>61</v>
      </c>
      <c r="N33" s="13" t="s">
        <v>170</v>
      </c>
      <c r="O33" s="13" t="s">
        <v>148</v>
      </c>
      <c r="P33" s="13" t="s">
        <v>171</v>
      </c>
      <c r="Q33" s="15" t="s">
        <v>424</v>
      </c>
      <c r="R33" s="15" t="s">
        <v>433</v>
      </c>
      <c r="S33" s="16" t="s">
        <v>426</v>
      </c>
      <c r="T33" s="16" t="s">
        <v>427</v>
      </c>
      <c r="U33" s="12">
        <f t="shared" si="107"/>
        <v>44333</v>
      </c>
      <c r="V33" s="17" t="s">
        <v>428</v>
      </c>
      <c r="W33" s="18" t="s">
        <v>434</v>
      </c>
      <c r="X33" s="13" t="s">
        <v>90</v>
      </c>
      <c r="Y33" s="13" t="s">
        <v>90</v>
      </c>
      <c r="Z33" s="24">
        <v>57904.7</v>
      </c>
      <c r="AA33" s="34" t="s">
        <v>165</v>
      </c>
      <c r="AB33" s="25">
        <v>57904.7</v>
      </c>
      <c r="AC33" s="25">
        <f t="shared" si="2"/>
        <v>0</v>
      </c>
      <c r="AD33" s="55">
        <v>8.8908000000000005</v>
      </c>
      <c r="AE33" s="55">
        <v>6.8970000000000002</v>
      </c>
      <c r="AF33" s="45">
        <f t="shared" si="3"/>
        <v>514819.10676</v>
      </c>
      <c r="AG33" s="46">
        <f t="shared" si="4"/>
        <v>74643.918625489343</v>
      </c>
      <c r="AH33" s="26">
        <f t="shared" si="5"/>
        <v>514819.10676</v>
      </c>
      <c r="AI33" s="46">
        <f t="shared" si="6"/>
        <v>74643.918625489343</v>
      </c>
      <c r="AJ33" s="46">
        <f t="shared" si="7"/>
        <v>0</v>
      </c>
      <c r="AK33" s="61">
        <v>1.2868999999999999</v>
      </c>
      <c r="AL33" s="27">
        <f t="shared" si="8"/>
        <v>1.2890822096563723</v>
      </c>
      <c r="AM33" s="25">
        <f t="shared" si="9"/>
        <v>74643.918625489343</v>
      </c>
      <c r="AN33" s="25">
        <f t="shared" si="10"/>
        <v>74643.918625489343</v>
      </c>
      <c r="AO33" s="25">
        <f t="shared" si="11"/>
        <v>0</v>
      </c>
      <c r="AQ33" s="19" t="s">
        <v>435</v>
      </c>
      <c r="AR33" s="11">
        <f t="shared" si="12"/>
        <v>44222</v>
      </c>
      <c r="AS33" s="20" t="s">
        <v>436</v>
      </c>
      <c r="AT33" s="13" t="s">
        <v>432</v>
      </c>
      <c r="AU33" s="13" t="s">
        <v>150</v>
      </c>
      <c r="AV33" s="75">
        <v>0</v>
      </c>
      <c r="AW33" s="29">
        <f t="shared" si="50"/>
        <v>0</v>
      </c>
      <c r="AX33" s="64">
        <f t="shared" si="14"/>
        <v>30000</v>
      </c>
      <c r="AY33" s="65">
        <v>43846</v>
      </c>
      <c r="AZ33" s="65">
        <v>44675</v>
      </c>
      <c r="BA33" s="50">
        <f t="shared" si="15"/>
        <v>-633</v>
      </c>
      <c r="BB33" s="66">
        <f t="shared" si="16"/>
        <v>15000</v>
      </c>
      <c r="BC33" s="67">
        <v>44676</v>
      </c>
      <c r="BD33" s="66" t="s">
        <v>118</v>
      </c>
      <c r="BE33" s="58">
        <f t="shared" si="17"/>
        <v>30000</v>
      </c>
      <c r="BF33" s="30">
        <f t="shared" si="18"/>
        <v>0</v>
      </c>
      <c r="BG33" s="31">
        <v>6.9497</v>
      </c>
      <c r="BH33" s="32">
        <f t="shared" si="19"/>
        <v>0</v>
      </c>
      <c r="BI33" s="28">
        <v>0.05</v>
      </c>
      <c r="BJ33" s="28">
        <v>2.5000000000000001E-2</v>
      </c>
      <c r="BK33" s="33">
        <f t="shared" si="20"/>
        <v>0</v>
      </c>
      <c r="BL33" s="33">
        <f t="shared" si="21"/>
        <v>0</v>
      </c>
      <c r="BM33" s="48" t="s">
        <v>181</v>
      </c>
      <c r="BO33" s="14" t="s">
        <v>84</v>
      </c>
      <c r="BP33" s="68">
        <v>44490</v>
      </c>
      <c r="BQ33" s="14"/>
      <c r="BR33" s="35">
        <f>29274.01/0.05</f>
        <v>585480.19999999995</v>
      </c>
      <c r="BS33" s="73">
        <v>29274.01</v>
      </c>
      <c r="BT33" s="98">
        <f t="shared" si="22"/>
        <v>29274.01</v>
      </c>
      <c r="BU33" s="35">
        <v>57904.7</v>
      </c>
      <c r="BV33" s="36" t="s">
        <v>165</v>
      </c>
      <c r="BW33" s="37" t="s">
        <v>90</v>
      </c>
      <c r="BX33" s="38">
        <f t="shared" si="48"/>
        <v>10.111099789827078</v>
      </c>
      <c r="BY33" s="36" t="s">
        <v>165</v>
      </c>
      <c r="BZ33" s="57">
        <v>2020</v>
      </c>
      <c r="CA33" s="32">
        <f>VLOOKUP(BZ33,$GP$1:$GR$17,2,0)</f>
        <v>9563</v>
      </c>
      <c r="CB33" s="32">
        <f>VLOOKUP(BZ33,$GP$1:$GR$17,3,0)</f>
        <v>79778</v>
      </c>
      <c r="CC33" s="32">
        <v>0</v>
      </c>
      <c r="CD33" s="14" t="str">
        <f t="shared" si="24"/>
        <v>2020</v>
      </c>
      <c r="CF33" s="69">
        <f t="shared" si="25"/>
        <v>0</v>
      </c>
      <c r="CG33" s="69">
        <f t="shared" si="26"/>
        <v>16739.218625489346</v>
      </c>
      <c r="CH33" s="69">
        <f t="shared" si="27"/>
        <v>57904.7</v>
      </c>
      <c r="CI33" s="68">
        <v>43873</v>
      </c>
      <c r="CJ33" s="101">
        <f>+CI33-$AS$33</f>
        <v>-349</v>
      </c>
      <c r="CK33" s="14">
        <v>3006671236</v>
      </c>
      <c r="CL33" s="25">
        <v>44400</v>
      </c>
      <c r="CM33" s="25" t="s">
        <v>180</v>
      </c>
      <c r="CN33" s="25" t="str">
        <f t="shared" ref="CN33" si="125">IF(CJ33&gt;0,"Ödeme Red","Ödeme Kabul")</f>
        <v>Ödeme Kabul</v>
      </c>
      <c r="CO33" s="68">
        <v>43861</v>
      </c>
      <c r="CP33" s="101">
        <f>+CO33-$AS$33</f>
        <v>-361</v>
      </c>
      <c r="CQ33" s="63">
        <v>3004785677</v>
      </c>
      <c r="CR33" s="25">
        <v>7304.7</v>
      </c>
      <c r="CS33" s="25" t="s">
        <v>180</v>
      </c>
      <c r="CT33" s="25" t="str">
        <f t="shared" ref="CT33" si="126">IF(CP33&gt;0,"Ödeme Red","Ödeme Kabul")</f>
        <v>Ödeme Kabul</v>
      </c>
      <c r="CU33" s="68">
        <v>43867</v>
      </c>
      <c r="CV33" s="101">
        <f>+CU33-$AS$33</f>
        <v>-355</v>
      </c>
      <c r="CW33" s="14">
        <v>3005750024</v>
      </c>
      <c r="CX33" s="25">
        <v>6200</v>
      </c>
      <c r="CY33" s="25" t="s">
        <v>180</v>
      </c>
      <c r="CZ33" s="25" t="str">
        <f t="shared" ref="CZ33" si="127">IF(CV33&gt;0,"Ödeme Red","Ödeme Kabul")</f>
        <v>Ödeme Kabul</v>
      </c>
      <c r="DD33" s="25"/>
      <c r="DE33" s="25"/>
      <c r="DF33" s="25"/>
      <c r="DG33" s="25">
        <f t="shared" si="51"/>
        <v>57904.7</v>
      </c>
    </row>
    <row r="34" spans="1:111" x14ac:dyDescent="0.25">
      <c r="A34" s="13"/>
      <c r="B34" s="13"/>
      <c r="C34" s="13"/>
      <c r="D34" s="24"/>
      <c r="E34" s="24"/>
      <c r="F34" s="100">
        <f t="shared" si="0"/>
        <v>0</v>
      </c>
      <c r="G34" s="21"/>
      <c r="J34" s="63"/>
      <c r="L34" s="63" t="s">
        <v>58</v>
      </c>
      <c r="M34" s="23" t="s">
        <v>61</v>
      </c>
      <c r="N34" s="13" t="s">
        <v>170</v>
      </c>
      <c r="O34" s="13" t="s">
        <v>148</v>
      </c>
      <c r="P34" s="13" t="s">
        <v>171</v>
      </c>
      <c r="Q34" s="15" t="s">
        <v>416</v>
      </c>
      <c r="R34" s="15" t="s">
        <v>437</v>
      </c>
      <c r="S34" s="16" t="s">
        <v>418</v>
      </c>
      <c r="T34" s="16" t="s">
        <v>419</v>
      </c>
      <c r="U34" s="12">
        <f t="shared" si="1"/>
        <v>44359</v>
      </c>
      <c r="V34" s="17" t="s">
        <v>420</v>
      </c>
      <c r="W34" s="18" t="s">
        <v>438</v>
      </c>
      <c r="X34" s="13" t="s">
        <v>90</v>
      </c>
      <c r="Y34" s="13" t="s">
        <v>90</v>
      </c>
      <c r="Z34" s="24">
        <v>31686.14</v>
      </c>
      <c r="AA34" s="34" t="s">
        <v>165</v>
      </c>
      <c r="AB34" s="25">
        <v>0</v>
      </c>
      <c r="AC34" s="25">
        <f t="shared" si="2"/>
        <v>31686.14</v>
      </c>
      <c r="AD34" s="55">
        <v>8.6088000000000005</v>
      </c>
      <c r="AE34" s="55">
        <v>6.9915000000000003</v>
      </c>
      <c r="AF34" s="45">
        <f t="shared" si="3"/>
        <v>272779.642032</v>
      </c>
      <c r="AG34" s="46">
        <f t="shared" si="4"/>
        <v>39015.896736322677</v>
      </c>
      <c r="AH34" s="26">
        <f t="shared" si="5"/>
        <v>0</v>
      </c>
      <c r="AI34" s="46">
        <f t="shared" si="6"/>
        <v>0</v>
      </c>
      <c r="AJ34" s="46">
        <f t="shared" si="7"/>
        <v>39015.896736322677</v>
      </c>
      <c r="AK34" s="61">
        <v>1.2292000000000001</v>
      </c>
      <c r="AL34" s="27">
        <f t="shared" si="8"/>
        <v>1.2313237502681829</v>
      </c>
      <c r="AM34" s="25">
        <f t="shared" si="9"/>
        <v>39015.896736322677</v>
      </c>
      <c r="AN34" s="25">
        <f t="shared" si="10"/>
        <v>0</v>
      </c>
      <c r="AO34" s="25">
        <f t="shared" si="11"/>
        <v>39015.896736322677</v>
      </c>
      <c r="AQ34" s="19" t="s">
        <v>439</v>
      </c>
      <c r="AR34" s="11">
        <f t="shared" si="12"/>
        <v>44150</v>
      </c>
      <c r="AS34" s="20" t="s">
        <v>440</v>
      </c>
      <c r="AT34" s="13" t="s">
        <v>432</v>
      </c>
      <c r="AU34" s="13" t="s">
        <v>150</v>
      </c>
      <c r="AV34" s="75">
        <v>0</v>
      </c>
      <c r="AW34" s="29">
        <f t="shared" si="50"/>
        <v>0</v>
      </c>
      <c r="AX34" s="64">
        <f t="shared" si="14"/>
        <v>30000</v>
      </c>
      <c r="AY34" s="65">
        <v>43846</v>
      </c>
      <c r="AZ34" s="65">
        <v>44675</v>
      </c>
      <c r="BA34" s="50">
        <f t="shared" si="15"/>
        <v>-705</v>
      </c>
      <c r="BB34" s="66">
        <f t="shared" si="16"/>
        <v>15000</v>
      </c>
      <c r="BC34" s="67">
        <v>44676</v>
      </c>
      <c r="BD34" s="66" t="s">
        <v>118</v>
      </c>
      <c r="BE34" s="58">
        <f t="shared" si="17"/>
        <v>30000</v>
      </c>
      <c r="BF34" s="30">
        <f t="shared" si="18"/>
        <v>9015.8967363226766</v>
      </c>
      <c r="BG34" s="31">
        <v>6.8719999999999999</v>
      </c>
      <c r="BH34" s="32">
        <f t="shared" si="19"/>
        <v>61957.24237200943</v>
      </c>
      <c r="BI34" s="28">
        <v>0.05</v>
      </c>
      <c r="BJ34" s="28">
        <v>2.5000000000000001E-2</v>
      </c>
      <c r="BK34" s="33">
        <f t="shared" si="20"/>
        <v>3097.8621186004716</v>
      </c>
      <c r="BL34" s="33">
        <f t="shared" si="21"/>
        <v>1548.9310593002358</v>
      </c>
      <c r="BM34" s="48" t="s">
        <v>181</v>
      </c>
      <c r="BO34" s="14" t="s">
        <v>84</v>
      </c>
      <c r="BP34" s="68">
        <v>44490</v>
      </c>
      <c r="BQ34" s="14"/>
      <c r="BR34" s="35">
        <v>322130.8</v>
      </c>
      <c r="BS34" s="73">
        <v>16106.54</v>
      </c>
      <c r="BT34" s="98">
        <f t="shared" si="22"/>
        <v>13008.67788139953</v>
      </c>
      <c r="BU34" s="35">
        <v>31686.14</v>
      </c>
      <c r="BV34" s="36" t="s">
        <v>165</v>
      </c>
      <c r="BW34" s="37" t="s">
        <v>90</v>
      </c>
      <c r="BX34" s="38">
        <f t="shared" si="48"/>
        <v>10.166299839614418</v>
      </c>
      <c r="BY34" s="36" t="s">
        <v>165</v>
      </c>
      <c r="BZ34" s="57">
        <v>2020</v>
      </c>
      <c r="CA34" s="32">
        <f>VLOOKUP(BZ34,$GP$1:$GR$17,2,0)</f>
        <v>9563</v>
      </c>
      <c r="CB34" s="32">
        <f>VLOOKUP(BZ34,$GP$1:$GR$17,3,0)</f>
        <v>79778</v>
      </c>
      <c r="CC34" s="32">
        <f t="shared" si="23"/>
        <v>9563</v>
      </c>
      <c r="CD34" s="14" t="str">
        <f t="shared" si="24"/>
        <v>2020</v>
      </c>
      <c r="CF34" s="69">
        <f t="shared" si="25"/>
        <v>0</v>
      </c>
      <c r="CG34" s="69">
        <f t="shared" si="26"/>
        <v>7329.7567363226772</v>
      </c>
      <c r="CH34" s="69">
        <f t="shared" si="27"/>
        <v>22670.243263677323</v>
      </c>
      <c r="CI34" s="68">
        <v>44174</v>
      </c>
      <c r="CJ34" s="101">
        <f>+CI34-$AS$34</f>
        <v>24</v>
      </c>
      <c r="CK34" s="14" t="s">
        <v>441</v>
      </c>
      <c r="CL34" s="25">
        <v>6466.97</v>
      </c>
      <c r="CM34" s="25" t="s">
        <v>180</v>
      </c>
      <c r="CN34" s="25" t="str">
        <f t="shared" ref="CN34" si="128">IF(CJ34&gt;0,"Ödeme Red","Ödeme Kabul")</f>
        <v>Ödeme Red</v>
      </c>
      <c r="CO34" s="68">
        <v>44172</v>
      </c>
      <c r="CP34" s="101">
        <f>+CO34-$AS$34</f>
        <v>22</v>
      </c>
      <c r="CQ34" s="63" t="s">
        <v>442</v>
      </c>
      <c r="CR34" s="25">
        <v>15230</v>
      </c>
      <c r="CS34" s="25" t="s">
        <v>180</v>
      </c>
      <c r="CT34" s="25" t="str">
        <f t="shared" ref="CT34" si="129">IF(CP34&gt;0,"Ödeme Red","Ödeme Kabul")</f>
        <v>Ödeme Red</v>
      </c>
      <c r="CX34" s="25"/>
      <c r="CY34" s="25"/>
      <c r="CZ34" s="25"/>
      <c r="DD34" s="25"/>
      <c r="DE34" s="25"/>
      <c r="DF34" s="25"/>
      <c r="DG34" s="25">
        <f t="shared" si="51"/>
        <v>21696.97</v>
      </c>
    </row>
    <row r="35" spans="1:111" x14ac:dyDescent="0.25">
      <c r="A35" s="13"/>
      <c r="B35" s="13"/>
      <c r="C35" s="13"/>
      <c r="D35" s="24"/>
      <c r="E35" s="24"/>
      <c r="F35" s="100">
        <f t="shared" si="0"/>
        <v>0</v>
      </c>
      <c r="G35" s="21"/>
      <c r="J35" s="63"/>
      <c r="L35" s="63" t="s">
        <v>58</v>
      </c>
      <c r="M35" s="23" t="s">
        <v>61</v>
      </c>
      <c r="N35" s="13" t="s">
        <v>170</v>
      </c>
      <c r="O35" s="13" t="s">
        <v>148</v>
      </c>
      <c r="P35" s="13" t="s">
        <v>171</v>
      </c>
      <c r="Q35" s="15" t="s">
        <v>256</v>
      </c>
      <c r="R35" s="15" t="s">
        <v>443</v>
      </c>
      <c r="S35" s="16" t="s">
        <v>258</v>
      </c>
      <c r="T35" s="16" t="s">
        <v>259</v>
      </c>
      <c r="U35" s="12">
        <f t="shared" si="1"/>
        <v>44326</v>
      </c>
      <c r="V35" s="17" t="s">
        <v>260</v>
      </c>
      <c r="W35" s="18" t="s">
        <v>444</v>
      </c>
      <c r="X35" s="13" t="s">
        <v>90</v>
      </c>
      <c r="Y35" s="13" t="s">
        <v>90</v>
      </c>
      <c r="Z35" s="24">
        <v>45248.160000000003</v>
      </c>
      <c r="AA35" s="34" t="s">
        <v>165</v>
      </c>
      <c r="AB35" s="25">
        <v>45248.160000000003</v>
      </c>
      <c r="AC35" s="25">
        <f t="shared" si="2"/>
        <v>0</v>
      </c>
      <c r="AD35" s="55">
        <v>8.7050999999999998</v>
      </c>
      <c r="AE35" s="55">
        <v>6.9912999999999998</v>
      </c>
      <c r="AF35" s="45">
        <f t="shared" si="3"/>
        <v>393889.75761600002</v>
      </c>
      <c r="AG35" s="46">
        <f t="shared" si="4"/>
        <v>56339.987930141753</v>
      </c>
      <c r="AH35" s="26">
        <f t="shared" si="5"/>
        <v>393889.75761600002</v>
      </c>
      <c r="AI35" s="46">
        <f t="shared" si="6"/>
        <v>56339.987930141753</v>
      </c>
      <c r="AJ35" s="46">
        <f t="shared" si="7"/>
        <v>0</v>
      </c>
      <c r="AK35" s="61">
        <v>1.2430000000000001</v>
      </c>
      <c r="AL35" s="27">
        <f t="shared" si="8"/>
        <v>1.2451332370231574</v>
      </c>
      <c r="AM35" s="25">
        <f t="shared" si="9"/>
        <v>56339.987930141753</v>
      </c>
      <c r="AN35" s="25">
        <f t="shared" si="10"/>
        <v>56339.987930141753</v>
      </c>
      <c r="AO35" s="25">
        <f t="shared" si="11"/>
        <v>0</v>
      </c>
      <c r="AQ35" s="19" t="s">
        <v>445</v>
      </c>
      <c r="AR35" s="11">
        <f t="shared" si="12"/>
        <v>44132</v>
      </c>
      <c r="AS35" s="20" t="s">
        <v>446</v>
      </c>
      <c r="AT35" s="13" t="s">
        <v>432</v>
      </c>
      <c r="AU35" s="13" t="s">
        <v>150</v>
      </c>
      <c r="AV35" s="75">
        <v>0</v>
      </c>
      <c r="AW35" s="29">
        <f t="shared" si="50"/>
        <v>0</v>
      </c>
      <c r="AX35" s="64">
        <f t="shared" si="14"/>
        <v>30000</v>
      </c>
      <c r="AY35" s="65">
        <v>43846</v>
      </c>
      <c r="AZ35" s="65">
        <v>44675</v>
      </c>
      <c r="BA35" s="50">
        <f t="shared" si="15"/>
        <v>-723</v>
      </c>
      <c r="BB35" s="66">
        <f t="shared" si="16"/>
        <v>15000</v>
      </c>
      <c r="BC35" s="67">
        <v>44676</v>
      </c>
      <c r="BD35" s="66" t="s">
        <v>118</v>
      </c>
      <c r="BE35" s="58">
        <f t="shared" si="17"/>
        <v>30000</v>
      </c>
      <c r="BF35" s="30">
        <f t="shared" si="18"/>
        <v>0</v>
      </c>
      <c r="BG35" s="31">
        <v>6.9844999999999997</v>
      </c>
      <c r="BH35" s="32">
        <f t="shared" si="19"/>
        <v>0</v>
      </c>
      <c r="BI35" s="28">
        <v>0.05</v>
      </c>
      <c r="BJ35" s="28">
        <v>2.5000000000000001E-2</v>
      </c>
      <c r="BK35" s="33">
        <f t="shared" ref="BK35:BK62" si="130">+BH35*BI35</f>
        <v>0</v>
      </c>
      <c r="BL35" s="33">
        <f t="shared" ref="BL35:BL63" si="131">+BH35*BJ35</f>
        <v>0</v>
      </c>
      <c r="BM35" s="48" t="s">
        <v>181</v>
      </c>
      <c r="BO35" s="14" t="s">
        <v>84</v>
      </c>
      <c r="BP35" s="68">
        <v>44490</v>
      </c>
      <c r="BQ35" s="14"/>
      <c r="BR35" s="35">
        <f>24417.26/0.05</f>
        <v>488345.19999999995</v>
      </c>
      <c r="BS35" s="73">
        <v>24417.26</v>
      </c>
      <c r="BT35" s="98">
        <f t="shared" si="22"/>
        <v>24417.26</v>
      </c>
      <c r="BU35" s="35">
        <v>45248.160000000003</v>
      </c>
      <c r="BV35" s="36" t="s">
        <v>165</v>
      </c>
      <c r="BW35" s="37" t="s">
        <v>90</v>
      </c>
      <c r="BX35" s="38">
        <f t="shared" si="48"/>
        <v>10.792597975254683</v>
      </c>
      <c r="BY35" s="36" t="s">
        <v>165</v>
      </c>
      <c r="BZ35" s="57">
        <v>2020</v>
      </c>
      <c r="CA35" s="32">
        <f>VLOOKUP(BZ35,$GP$1:$GR$17,2,0)</f>
        <v>9563</v>
      </c>
      <c r="CB35" s="32">
        <f>VLOOKUP(BZ35,$GP$1:$GR$17,3,0)</f>
        <v>79778</v>
      </c>
      <c r="CC35" s="32">
        <v>0</v>
      </c>
      <c r="CD35" s="14" t="str">
        <f t="shared" si="24"/>
        <v>2020</v>
      </c>
      <c r="CF35" s="69">
        <f t="shared" si="25"/>
        <v>0</v>
      </c>
      <c r="CG35" s="69">
        <f t="shared" si="26"/>
        <v>11091.82793014175</v>
      </c>
      <c r="CH35" s="69">
        <f t="shared" si="27"/>
        <v>45248.160000000003</v>
      </c>
      <c r="CI35" s="68">
        <v>43643</v>
      </c>
      <c r="CJ35" s="101">
        <f>+CI35-$AS$35</f>
        <v>-489</v>
      </c>
      <c r="CK35" s="14">
        <v>3928364903</v>
      </c>
      <c r="CL35" s="25">
        <v>7293.01</v>
      </c>
      <c r="CM35" s="25" t="s">
        <v>180</v>
      </c>
      <c r="CN35" s="25" t="str">
        <f t="shared" ref="CN35" si="132">IF(CJ35&gt;0,"Ödeme Red","Ödeme Kabul")</f>
        <v>Ödeme Kabul</v>
      </c>
      <c r="CO35" s="68">
        <v>43643</v>
      </c>
      <c r="CP35" s="101">
        <f>+CO35-$AS$35</f>
        <v>-489</v>
      </c>
      <c r="CQ35" s="63">
        <v>3928364903</v>
      </c>
      <c r="CR35" s="25">
        <v>37955.15</v>
      </c>
      <c r="CS35" s="25" t="s">
        <v>180</v>
      </c>
      <c r="CT35" s="25" t="str">
        <f t="shared" ref="CT35" si="133">IF(CP35&gt;0,"Ödeme Red","Ödeme Kabul")</f>
        <v>Ödeme Kabul</v>
      </c>
      <c r="CX35" s="25"/>
      <c r="CY35" s="25"/>
      <c r="CZ35" s="25"/>
      <c r="DD35" s="25"/>
      <c r="DE35" s="25"/>
      <c r="DF35" s="25"/>
      <c r="DG35" s="25">
        <f t="shared" si="51"/>
        <v>45248.160000000003</v>
      </c>
    </row>
    <row r="36" spans="1:111" x14ac:dyDescent="0.25">
      <c r="A36" s="13"/>
      <c r="B36" s="13"/>
      <c r="C36" s="13"/>
      <c r="D36" s="24"/>
      <c r="E36" s="24"/>
      <c r="F36" s="100">
        <f t="shared" si="0"/>
        <v>0</v>
      </c>
      <c r="G36" s="21"/>
      <c r="J36" s="63"/>
      <c r="L36" s="63" t="s">
        <v>58</v>
      </c>
      <c r="M36" s="23" t="s">
        <v>61</v>
      </c>
      <c r="N36" s="13" t="s">
        <v>170</v>
      </c>
      <c r="O36" s="13" t="s">
        <v>148</v>
      </c>
      <c r="P36" s="13" t="s">
        <v>171</v>
      </c>
      <c r="Q36" s="15" t="s">
        <v>447</v>
      </c>
      <c r="R36" s="15" t="s">
        <v>448</v>
      </c>
      <c r="S36" s="16" t="s">
        <v>449</v>
      </c>
      <c r="T36" s="16" t="s">
        <v>450</v>
      </c>
      <c r="U36" s="12">
        <f t="shared" si="1"/>
        <v>44347</v>
      </c>
      <c r="V36" s="17" t="s">
        <v>451</v>
      </c>
      <c r="W36" s="18" t="s">
        <v>452</v>
      </c>
      <c r="X36" s="13" t="s">
        <v>90</v>
      </c>
      <c r="Y36" s="13" t="s">
        <v>90</v>
      </c>
      <c r="Z36" s="24">
        <v>45966</v>
      </c>
      <c r="AA36" s="34" t="s">
        <v>165</v>
      </c>
      <c r="AB36" s="25">
        <v>0</v>
      </c>
      <c r="AC36" s="25">
        <f t="shared" si="2"/>
        <v>45966</v>
      </c>
      <c r="AD36" s="55">
        <v>8.5871999999999993</v>
      </c>
      <c r="AE36" s="55">
        <v>6.8642000000000003</v>
      </c>
      <c r="AF36" s="45">
        <f t="shared" si="3"/>
        <v>394719.2352</v>
      </c>
      <c r="AG36" s="46">
        <f t="shared" si="4"/>
        <v>57504.040558258792</v>
      </c>
      <c r="AH36" s="26">
        <f t="shared" si="5"/>
        <v>0</v>
      </c>
      <c r="AI36" s="46">
        <f t="shared" si="6"/>
        <v>0</v>
      </c>
      <c r="AJ36" s="46">
        <f t="shared" si="7"/>
        <v>57504.040558258792</v>
      </c>
      <c r="AK36" s="61">
        <v>1.2488999999999999</v>
      </c>
      <c r="AL36" s="27">
        <f t="shared" si="8"/>
        <v>1.2510124996357914</v>
      </c>
      <c r="AM36" s="25">
        <f t="shared" si="9"/>
        <v>57504.040558258792</v>
      </c>
      <c r="AN36" s="25">
        <f t="shared" si="10"/>
        <v>0</v>
      </c>
      <c r="AO36" s="25">
        <f t="shared" si="11"/>
        <v>57504.040558258792</v>
      </c>
      <c r="AQ36" s="19" t="s">
        <v>453</v>
      </c>
      <c r="AR36" s="11">
        <f t="shared" si="12"/>
        <v>44202</v>
      </c>
      <c r="AS36" s="20" t="s">
        <v>454</v>
      </c>
      <c r="AT36" s="13" t="s">
        <v>432</v>
      </c>
      <c r="AU36" s="13" t="s">
        <v>150</v>
      </c>
      <c r="AV36" s="75">
        <v>0</v>
      </c>
      <c r="AW36" s="29">
        <f t="shared" si="50"/>
        <v>0</v>
      </c>
      <c r="AX36" s="64">
        <f t="shared" si="14"/>
        <v>30000</v>
      </c>
      <c r="AY36" s="65">
        <v>43846</v>
      </c>
      <c r="AZ36" s="65">
        <v>44675</v>
      </c>
      <c r="BA36" s="50">
        <f t="shared" si="15"/>
        <v>-653</v>
      </c>
      <c r="BB36" s="66">
        <f t="shared" si="16"/>
        <v>15000</v>
      </c>
      <c r="BC36" s="67">
        <v>44676</v>
      </c>
      <c r="BD36" s="66" t="s">
        <v>118</v>
      </c>
      <c r="BE36" s="58">
        <f t="shared" si="17"/>
        <v>30000</v>
      </c>
      <c r="BF36" s="30">
        <f t="shared" si="18"/>
        <v>27504.040558258792</v>
      </c>
      <c r="BG36" s="31">
        <v>6.8654000000000002</v>
      </c>
      <c r="BH36" s="32">
        <f t="shared" si="19"/>
        <v>188826.24004866992</v>
      </c>
      <c r="BI36" s="28">
        <v>0.05</v>
      </c>
      <c r="BJ36" s="28">
        <v>2.5000000000000001E-2</v>
      </c>
      <c r="BK36" s="33">
        <f t="shared" si="130"/>
        <v>9441.3120024334967</v>
      </c>
      <c r="BL36" s="33">
        <f t="shared" si="131"/>
        <v>4720.6560012167483</v>
      </c>
      <c r="BM36" s="48" t="s">
        <v>181</v>
      </c>
      <c r="BN36" s="63"/>
      <c r="BO36" s="14" t="s">
        <v>84</v>
      </c>
      <c r="BP36" s="68">
        <v>44489</v>
      </c>
      <c r="BQ36" s="14"/>
      <c r="BR36" s="35">
        <f>23066.66/0.05</f>
        <v>461333.19999999995</v>
      </c>
      <c r="BS36" s="73">
        <v>23066.66</v>
      </c>
      <c r="BT36" s="98">
        <f t="shared" si="22"/>
        <v>13625.347997566503</v>
      </c>
      <c r="BU36" s="35">
        <v>45966</v>
      </c>
      <c r="BV36" s="36" t="s">
        <v>165</v>
      </c>
      <c r="BW36" s="37" t="s">
        <v>90</v>
      </c>
      <c r="BX36" s="38">
        <f t="shared" si="48"/>
        <v>10.03640081799591</v>
      </c>
      <c r="BY36" s="36" t="s">
        <v>165</v>
      </c>
      <c r="BZ36" s="57">
        <v>2020</v>
      </c>
      <c r="CA36" s="32">
        <f>VLOOKUP(BZ36,$GP$1:$GR$17,2,0)</f>
        <v>9563</v>
      </c>
      <c r="CB36" s="32">
        <f>VLOOKUP(BZ36,$GP$1:$GR$17,3,0)</f>
        <v>79778</v>
      </c>
      <c r="CC36" s="32">
        <f t="shared" si="23"/>
        <v>9563</v>
      </c>
      <c r="CD36" s="14" t="str">
        <f t="shared" si="24"/>
        <v>2020</v>
      </c>
      <c r="CF36" s="69">
        <f t="shared" si="25"/>
        <v>0</v>
      </c>
      <c r="CG36" s="69">
        <f t="shared" si="26"/>
        <v>11538.040558258792</v>
      </c>
      <c r="CH36" s="69">
        <f t="shared" si="27"/>
        <v>18461.959441741208</v>
      </c>
      <c r="CL36" s="25"/>
      <c r="CM36" s="25"/>
      <c r="CN36" s="25"/>
      <c r="CR36" s="25"/>
      <c r="CS36" s="25"/>
      <c r="CT36" s="25"/>
      <c r="CX36" s="25"/>
      <c r="CY36" s="25"/>
      <c r="CZ36" s="25"/>
      <c r="DD36" s="25"/>
      <c r="DE36" s="25"/>
      <c r="DF36" s="25"/>
      <c r="DG36" s="25">
        <f t="shared" si="51"/>
        <v>0</v>
      </c>
    </row>
    <row r="37" spans="1:111" x14ac:dyDescent="0.25">
      <c r="A37" s="13"/>
      <c r="B37" s="13"/>
      <c r="C37" s="13"/>
      <c r="D37" s="24"/>
      <c r="E37" s="24"/>
      <c r="F37" s="100">
        <f t="shared" si="0"/>
        <v>0</v>
      </c>
      <c r="G37" s="21"/>
      <c r="J37" s="63"/>
      <c r="L37" s="63" t="s">
        <v>58</v>
      </c>
      <c r="M37" s="23" t="s">
        <v>61</v>
      </c>
      <c r="N37" s="13" t="s">
        <v>170</v>
      </c>
      <c r="O37" s="13" t="s">
        <v>148</v>
      </c>
      <c r="P37" s="13" t="s">
        <v>171</v>
      </c>
      <c r="Q37" s="15" t="s">
        <v>447</v>
      </c>
      <c r="R37" s="15" t="s">
        <v>455</v>
      </c>
      <c r="S37" s="16" t="s">
        <v>449</v>
      </c>
      <c r="T37" s="16" t="s">
        <v>450</v>
      </c>
      <c r="U37" s="12">
        <f t="shared" si="1"/>
        <v>44347</v>
      </c>
      <c r="V37" s="17" t="s">
        <v>451</v>
      </c>
      <c r="W37" s="18" t="s">
        <v>456</v>
      </c>
      <c r="X37" s="13" t="s">
        <v>90</v>
      </c>
      <c r="Y37" s="13" t="s">
        <v>90</v>
      </c>
      <c r="Z37" s="24">
        <v>33850.019999999997</v>
      </c>
      <c r="AA37" s="34" t="s">
        <v>165</v>
      </c>
      <c r="AB37" s="25">
        <v>0</v>
      </c>
      <c r="AC37" s="25">
        <f t="shared" si="2"/>
        <v>33850.019999999997</v>
      </c>
      <c r="AD37" s="55">
        <v>8.4281000000000006</v>
      </c>
      <c r="AE37" s="55">
        <v>6.8555000000000001</v>
      </c>
      <c r="AF37" s="45">
        <f t="shared" si="3"/>
        <v>285291.35356199997</v>
      </c>
      <c r="AG37" s="46">
        <f t="shared" si="4"/>
        <v>41614.959311793449</v>
      </c>
      <c r="AH37" s="26">
        <f t="shared" si="5"/>
        <v>0</v>
      </c>
      <c r="AI37" s="46">
        <f t="shared" si="6"/>
        <v>0</v>
      </c>
      <c r="AJ37" s="46">
        <f t="shared" si="7"/>
        <v>41614.959311793449</v>
      </c>
      <c r="AK37" s="61">
        <v>1.2273000000000001</v>
      </c>
      <c r="AL37" s="27">
        <f t="shared" si="8"/>
        <v>1.2293924586098754</v>
      </c>
      <c r="AM37" s="25">
        <f t="shared" si="9"/>
        <v>41614.959311793449</v>
      </c>
      <c r="AN37" s="25">
        <f t="shared" si="10"/>
        <v>0</v>
      </c>
      <c r="AO37" s="25">
        <f t="shared" si="11"/>
        <v>41614.959311793449</v>
      </c>
      <c r="AQ37" s="19" t="s">
        <v>457</v>
      </c>
      <c r="AR37" s="11">
        <f t="shared" si="12"/>
        <v>44194</v>
      </c>
      <c r="AS37" s="20" t="s">
        <v>458</v>
      </c>
      <c r="AT37" s="13" t="s">
        <v>432</v>
      </c>
      <c r="AU37" s="13" t="s">
        <v>150</v>
      </c>
      <c r="AV37" s="75">
        <v>0</v>
      </c>
      <c r="AW37" s="29">
        <f t="shared" si="50"/>
        <v>0</v>
      </c>
      <c r="AX37" s="64">
        <f t="shared" si="14"/>
        <v>30000</v>
      </c>
      <c r="AY37" s="65">
        <v>43846</v>
      </c>
      <c r="AZ37" s="65">
        <v>44675</v>
      </c>
      <c r="BA37" s="50">
        <f t="shared" si="15"/>
        <v>-661</v>
      </c>
      <c r="BB37" s="66">
        <f t="shared" si="16"/>
        <v>15000</v>
      </c>
      <c r="BC37" s="67">
        <v>44676</v>
      </c>
      <c r="BD37" s="66" t="s">
        <v>118</v>
      </c>
      <c r="BE37" s="58">
        <f t="shared" si="17"/>
        <v>30000</v>
      </c>
      <c r="BF37" s="30">
        <f t="shared" si="18"/>
        <v>11614.959311793449</v>
      </c>
      <c r="BG37" s="31">
        <v>6.8555000000000001</v>
      </c>
      <c r="BH37" s="32">
        <f t="shared" si="19"/>
        <v>79626.353561999989</v>
      </c>
      <c r="BI37" s="28">
        <v>0.05</v>
      </c>
      <c r="BJ37" s="28">
        <v>2.5000000000000001E-2</v>
      </c>
      <c r="BK37" s="33">
        <f t="shared" si="130"/>
        <v>3981.3176780999997</v>
      </c>
      <c r="BL37" s="33">
        <f t="shared" si="131"/>
        <v>1990.6588390499999</v>
      </c>
      <c r="BM37" s="48" t="s">
        <v>181</v>
      </c>
      <c r="BO37" s="14" t="s">
        <v>84</v>
      </c>
      <c r="BP37" s="68">
        <v>44489</v>
      </c>
      <c r="BQ37" s="14"/>
      <c r="BR37" s="35">
        <f>16972.57/0.05</f>
        <v>339451.39999999997</v>
      </c>
      <c r="BS37" s="73">
        <v>16972.57</v>
      </c>
      <c r="BT37" s="98">
        <f t="shared" si="22"/>
        <v>12991.2523219</v>
      </c>
      <c r="BU37" s="35">
        <v>33850.019999999997</v>
      </c>
      <c r="BV37" s="36" t="s">
        <v>165</v>
      </c>
      <c r="BW37" s="37" t="s">
        <v>90</v>
      </c>
      <c r="BX37" s="38">
        <f t="shared" si="48"/>
        <v>10.028100426528551</v>
      </c>
      <c r="BY37" s="36" t="s">
        <v>165</v>
      </c>
      <c r="BZ37" s="57">
        <v>2020</v>
      </c>
      <c r="CA37" s="32">
        <f>VLOOKUP(BZ37,$GP$1:$GR$17,2,0)</f>
        <v>9563</v>
      </c>
      <c r="CB37" s="32">
        <f>VLOOKUP(BZ37,$GP$1:$GR$17,3,0)</f>
        <v>79778</v>
      </c>
      <c r="CC37" s="32">
        <f t="shared" si="23"/>
        <v>9563</v>
      </c>
      <c r="CD37" s="14" t="str">
        <f t="shared" si="24"/>
        <v>2020</v>
      </c>
      <c r="CF37" s="69">
        <f t="shared" si="25"/>
        <v>0</v>
      </c>
      <c r="CG37" s="69">
        <f t="shared" si="26"/>
        <v>7764.9393117934524</v>
      </c>
      <c r="CH37" s="69">
        <f t="shared" si="27"/>
        <v>22235.060688206548</v>
      </c>
      <c r="CL37" s="25"/>
      <c r="CM37" s="25"/>
      <c r="CN37" s="25"/>
      <c r="CR37" s="25"/>
      <c r="CS37" s="25"/>
      <c r="CT37" s="25"/>
      <c r="CX37" s="25"/>
      <c r="CY37" s="25"/>
      <c r="CZ37" s="25"/>
      <c r="DD37" s="25"/>
      <c r="DE37" s="25"/>
      <c r="DF37" s="25"/>
      <c r="DG37" s="25">
        <f t="shared" si="51"/>
        <v>0</v>
      </c>
    </row>
    <row r="38" spans="1:111" x14ac:dyDescent="0.25">
      <c r="A38" s="13"/>
      <c r="B38" s="13"/>
      <c r="C38" s="13"/>
      <c r="D38" s="24"/>
      <c r="E38" s="24"/>
      <c r="F38" s="100">
        <f t="shared" si="0"/>
        <v>0</v>
      </c>
      <c r="G38" s="21"/>
      <c r="J38" s="63"/>
      <c r="L38" s="63" t="s">
        <v>58</v>
      </c>
      <c r="M38" s="23" t="s">
        <v>61</v>
      </c>
      <c r="N38" s="13" t="s">
        <v>170</v>
      </c>
      <c r="O38" s="13" t="s">
        <v>148</v>
      </c>
      <c r="P38" s="13" t="s">
        <v>171</v>
      </c>
      <c r="Q38" s="15" t="s">
        <v>459</v>
      </c>
      <c r="R38" s="15" t="s">
        <v>460</v>
      </c>
      <c r="S38" s="16" t="s">
        <v>461</v>
      </c>
      <c r="T38" s="16" t="s">
        <v>462</v>
      </c>
      <c r="U38" s="12">
        <f t="shared" si="1"/>
        <v>44364</v>
      </c>
      <c r="V38" s="17" t="s">
        <v>463</v>
      </c>
      <c r="W38" s="18" t="s">
        <v>464</v>
      </c>
      <c r="X38" s="13" t="s">
        <v>90</v>
      </c>
      <c r="Y38" s="13" t="s">
        <v>90</v>
      </c>
      <c r="Z38" s="24">
        <v>58455.199999999997</v>
      </c>
      <c r="AA38" s="34" t="s">
        <v>165</v>
      </c>
      <c r="AB38" s="25">
        <v>0</v>
      </c>
      <c r="AC38" s="25">
        <f t="shared" si="2"/>
        <v>58455.199999999997</v>
      </c>
      <c r="AD38" s="55">
        <v>9.5459999999999994</v>
      </c>
      <c r="AE38" s="55">
        <v>7.2286000000000001</v>
      </c>
      <c r="AF38" s="45">
        <f t="shared" si="3"/>
        <v>558013.33919999993</v>
      </c>
      <c r="AG38" s="46">
        <f t="shared" si="4"/>
        <v>77195.216113770293</v>
      </c>
      <c r="AH38" s="26">
        <f t="shared" si="5"/>
        <v>0</v>
      </c>
      <c r="AI38" s="46">
        <f t="shared" si="6"/>
        <v>0</v>
      </c>
      <c r="AJ38" s="46">
        <f t="shared" si="7"/>
        <v>77195.216113770293</v>
      </c>
      <c r="AK38" s="61">
        <v>1.3183</v>
      </c>
      <c r="AL38" s="27">
        <f t="shared" si="8"/>
        <v>1.3205876656614004</v>
      </c>
      <c r="AM38" s="25">
        <f t="shared" si="9"/>
        <v>77195.216113770293</v>
      </c>
      <c r="AN38" s="25">
        <f t="shared" si="10"/>
        <v>0</v>
      </c>
      <c r="AO38" s="25">
        <f t="shared" si="11"/>
        <v>77195.216113770293</v>
      </c>
      <c r="AQ38" s="19" t="s">
        <v>465</v>
      </c>
      <c r="AR38" s="11">
        <f t="shared" si="12"/>
        <v>44246</v>
      </c>
      <c r="AS38" s="20" t="s">
        <v>466</v>
      </c>
      <c r="AT38" s="13" t="s">
        <v>432</v>
      </c>
      <c r="AU38" s="13" t="s">
        <v>150</v>
      </c>
      <c r="AV38" s="75">
        <v>0</v>
      </c>
      <c r="AW38" s="29">
        <f t="shared" si="50"/>
        <v>0</v>
      </c>
      <c r="AX38" s="64">
        <f t="shared" si="14"/>
        <v>30000</v>
      </c>
      <c r="AY38" s="65">
        <v>43846</v>
      </c>
      <c r="AZ38" s="65">
        <v>44675</v>
      </c>
      <c r="BA38" s="50">
        <f t="shared" si="15"/>
        <v>-609</v>
      </c>
      <c r="BB38" s="66">
        <f t="shared" si="16"/>
        <v>15000</v>
      </c>
      <c r="BC38" s="67">
        <v>44676</v>
      </c>
      <c r="BD38" s="66" t="s">
        <v>118</v>
      </c>
      <c r="BE38" s="58">
        <f t="shared" si="17"/>
        <v>30000</v>
      </c>
      <c r="BF38" s="30">
        <f t="shared" si="18"/>
        <v>47195.216113770293</v>
      </c>
      <c r="BG38" s="31">
        <v>7.2286000000000001</v>
      </c>
      <c r="BH38" s="32">
        <f t="shared" si="19"/>
        <v>341155.33919999993</v>
      </c>
      <c r="BI38" s="28">
        <v>0.05</v>
      </c>
      <c r="BJ38" s="28">
        <v>2.5000000000000001E-2</v>
      </c>
      <c r="BK38" s="33">
        <f t="shared" si="130"/>
        <v>17057.766959999997</v>
      </c>
      <c r="BL38" s="33">
        <f t="shared" si="131"/>
        <v>8528.8834799999986</v>
      </c>
      <c r="BM38" s="48" t="s">
        <v>181</v>
      </c>
      <c r="BO38" s="14" t="s">
        <v>84</v>
      </c>
      <c r="BP38" s="68">
        <v>44489</v>
      </c>
      <c r="BQ38" s="14"/>
      <c r="BR38" s="35">
        <f>28565.01/0.05</f>
        <v>571300.19999999995</v>
      </c>
      <c r="BS38" s="73">
        <v>28565.01</v>
      </c>
      <c r="BT38" s="98">
        <f t="shared" si="22"/>
        <v>11507.243040000001</v>
      </c>
      <c r="BU38" s="35">
        <v>58455.199999999997</v>
      </c>
      <c r="BV38" s="36" t="s">
        <v>165</v>
      </c>
      <c r="BW38" s="37" t="s">
        <v>90</v>
      </c>
      <c r="BX38" s="38">
        <f t="shared" si="48"/>
        <v>9.7732998946201537</v>
      </c>
      <c r="BY38" s="36" t="s">
        <v>165</v>
      </c>
      <c r="BZ38" s="57">
        <v>2020</v>
      </c>
      <c r="CA38" s="32">
        <f>VLOOKUP(BZ38,$GP$1:$GR$17,2,0)</f>
        <v>9563</v>
      </c>
      <c r="CB38" s="32">
        <f>VLOOKUP(BZ38,$GP$1:$GR$17,3,0)</f>
        <v>79778</v>
      </c>
      <c r="CC38" s="32">
        <f t="shared" si="23"/>
        <v>17057.766959999997</v>
      </c>
      <c r="CD38" s="14" t="str">
        <f t="shared" si="24"/>
        <v>2020</v>
      </c>
      <c r="CF38" s="69">
        <f t="shared" si="25"/>
        <v>0</v>
      </c>
      <c r="CG38" s="69">
        <f t="shared" si="26"/>
        <v>18740.016113770296</v>
      </c>
      <c r="CH38" s="69">
        <f t="shared" si="27"/>
        <v>11259.983886229704</v>
      </c>
      <c r="CL38" s="25"/>
      <c r="CM38" s="25"/>
      <c r="CN38" s="25"/>
      <c r="CR38" s="25"/>
      <c r="CS38" s="25"/>
      <c r="CT38" s="25"/>
      <c r="CX38" s="25"/>
      <c r="CY38" s="25"/>
      <c r="CZ38" s="25"/>
      <c r="DD38" s="25"/>
      <c r="DE38" s="25"/>
      <c r="DF38" s="25"/>
      <c r="DG38" s="25">
        <f t="shared" si="51"/>
        <v>0</v>
      </c>
    </row>
    <row r="39" spans="1:111" x14ac:dyDescent="0.25">
      <c r="A39" s="13"/>
      <c r="B39" s="13"/>
      <c r="C39" s="13"/>
      <c r="D39" s="24"/>
      <c r="E39" s="24"/>
      <c r="F39" s="100">
        <f t="shared" si="0"/>
        <v>0</v>
      </c>
      <c r="G39" s="21"/>
      <c r="J39" s="63"/>
      <c r="L39" s="63" t="s">
        <v>58</v>
      </c>
      <c r="M39" s="23" t="s">
        <v>61</v>
      </c>
      <c r="N39" s="13" t="s">
        <v>170</v>
      </c>
      <c r="O39" s="13" t="s">
        <v>148</v>
      </c>
      <c r="P39" s="13" t="s">
        <v>171</v>
      </c>
      <c r="Q39" s="15" t="s">
        <v>467</v>
      </c>
      <c r="R39" s="15" t="s">
        <v>468</v>
      </c>
      <c r="S39" s="16" t="s">
        <v>469</v>
      </c>
      <c r="T39" s="16" t="s">
        <v>470</v>
      </c>
      <c r="U39" s="12">
        <f t="shared" si="1"/>
        <v>44208</v>
      </c>
      <c r="V39" s="17" t="s">
        <v>471</v>
      </c>
      <c r="W39" s="18" t="s">
        <v>472</v>
      </c>
      <c r="X39" s="13" t="s">
        <v>90</v>
      </c>
      <c r="Y39" s="13" t="s">
        <v>90</v>
      </c>
      <c r="Z39" s="24">
        <v>44675.322</v>
      </c>
      <c r="AA39" s="34" t="s">
        <v>165</v>
      </c>
      <c r="AB39" s="25">
        <v>0</v>
      </c>
      <c r="AC39" s="25">
        <f t="shared" si="2"/>
        <v>44675.322</v>
      </c>
      <c r="AD39" s="55">
        <v>8.0075000000000003</v>
      </c>
      <c r="AE39" s="55">
        <v>6.1261000000000001</v>
      </c>
      <c r="AF39" s="45">
        <f t="shared" si="3"/>
        <v>357737.640915</v>
      </c>
      <c r="AG39" s="46">
        <f t="shared" si="4"/>
        <v>58395.658072019716</v>
      </c>
      <c r="AH39" s="26">
        <f t="shared" si="5"/>
        <v>0</v>
      </c>
      <c r="AI39" s="46">
        <f t="shared" si="6"/>
        <v>0</v>
      </c>
      <c r="AJ39" s="46">
        <f t="shared" si="7"/>
        <v>58395.658072019716</v>
      </c>
      <c r="AK39" s="61">
        <v>1.3048999999999999</v>
      </c>
      <c r="AL39" s="27">
        <f t="shared" si="8"/>
        <v>1.3071121920961133</v>
      </c>
      <c r="AM39" s="25">
        <f t="shared" si="9"/>
        <v>58395.658072019716</v>
      </c>
      <c r="AN39" s="25">
        <f t="shared" si="10"/>
        <v>0</v>
      </c>
      <c r="AO39" s="25">
        <f t="shared" si="11"/>
        <v>58395.658072019716</v>
      </c>
      <c r="AQ39" s="19" t="s">
        <v>473</v>
      </c>
      <c r="AR39" s="11">
        <f t="shared" si="12"/>
        <v>44082</v>
      </c>
      <c r="AS39" s="20" t="s">
        <v>474</v>
      </c>
      <c r="AT39" s="13" t="s">
        <v>432</v>
      </c>
      <c r="AU39" s="13" t="s">
        <v>150</v>
      </c>
      <c r="AV39" s="75">
        <v>0</v>
      </c>
      <c r="AW39" s="29">
        <f t="shared" si="50"/>
        <v>0</v>
      </c>
      <c r="AX39" s="64">
        <f t="shared" si="14"/>
        <v>30000</v>
      </c>
      <c r="AY39" s="65">
        <v>43846</v>
      </c>
      <c r="AZ39" s="65">
        <v>44675</v>
      </c>
      <c r="BA39" s="50">
        <f t="shared" si="15"/>
        <v>-773</v>
      </c>
      <c r="BB39" s="66">
        <f t="shared" si="16"/>
        <v>15000</v>
      </c>
      <c r="BC39" s="67">
        <v>44676</v>
      </c>
      <c r="BD39" s="66" t="s">
        <v>118</v>
      </c>
      <c r="BE39" s="58">
        <f t="shared" si="17"/>
        <v>30000</v>
      </c>
      <c r="BF39" s="30">
        <f t="shared" si="18"/>
        <v>28395.658072019716</v>
      </c>
      <c r="BG39" s="31">
        <v>6.1612999999999998</v>
      </c>
      <c r="BH39" s="32">
        <f t="shared" si="19"/>
        <v>174954.16807913507</v>
      </c>
      <c r="BI39" s="28">
        <v>0.05</v>
      </c>
      <c r="BJ39" s="28">
        <v>2.5000000000000001E-2</v>
      </c>
      <c r="BK39" s="33">
        <f t="shared" si="130"/>
        <v>8747.7084039567544</v>
      </c>
      <c r="BL39" s="33">
        <f t="shared" si="131"/>
        <v>4373.8542019783772</v>
      </c>
      <c r="BM39" s="48" t="s">
        <v>181</v>
      </c>
      <c r="BO39" s="14" t="s">
        <v>84</v>
      </c>
      <c r="BP39" s="68">
        <v>44489</v>
      </c>
      <c r="BQ39" s="14"/>
      <c r="BR39" s="35">
        <f>21874.82/0.05</f>
        <v>437496.39999999997</v>
      </c>
      <c r="BS39" s="73">
        <v>21874.82</v>
      </c>
      <c r="BT39" s="98">
        <f t="shared" si="22"/>
        <v>13127.111596043245</v>
      </c>
      <c r="BU39" s="35">
        <v>44675.32</v>
      </c>
      <c r="BV39" s="36" t="s">
        <v>165</v>
      </c>
      <c r="BW39" s="37" t="s">
        <v>90</v>
      </c>
      <c r="BX39" s="38">
        <f t="shared" si="48"/>
        <v>9.7927983504091287</v>
      </c>
      <c r="BY39" s="36" t="s">
        <v>165</v>
      </c>
      <c r="BZ39" s="57">
        <v>2020</v>
      </c>
      <c r="CA39" s="32">
        <f>VLOOKUP(BZ39,$GP$1:$GR$17,2,0)</f>
        <v>9563</v>
      </c>
      <c r="CB39" s="32">
        <f>VLOOKUP(BZ39,$GP$1:$GR$17,3,0)</f>
        <v>79778</v>
      </c>
      <c r="CC39" s="32">
        <f t="shared" si="23"/>
        <v>9563</v>
      </c>
      <c r="CD39" s="14" t="str">
        <f t="shared" si="24"/>
        <v>2020</v>
      </c>
      <c r="CF39" s="69">
        <f t="shared" si="25"/>
        <v>-2.0000000004074536E-3</v>
      </c>
      <c r="CG39" s="69">
        <f t="shared" si="26"/>
        <v>13720.338072019716</v>
      </c>
      <c r="CH39" s="69">
        <f t="shared" si="27"/>
        <v>16279.661927980284</v>
      </c>
      <c r="CL39" s="25"/>
      <c r="CM39" s="25"/>
      <c r="CN39" s="25"/>
      <c r="CR39" s="25"/>
      <c r="CS39" s="25"/>
      <c r="CT39" s="25"/>
      <c r="CX39" s="25"/>
      <c r="CY39" s="25"/>
      <c r="CZ39" s="25"/>
      <c r="DD39" s="25"/>
      <c r="DE39" s="25"/>
      <c r="DF39" s="25"/>
      <c r="DG39" s="25">
        <f t="shared" si="51"/>
        <v>0</v>
      </c>
    </row>
    <row r="40" spans="1:111" x14ac:dyDescent="0.25">
      <c r="A40" s="13"/>
      <c r="B40" s="13"/>
      <c r="C40" s="13"/>
      <c r="D40" s="24"/>
      <c r="E40" s="24"/>
      <c r="F40" s="100">
        <f t="shared" si="0"/>
        <v>0</v>
      </c>
      <c r="G40" s="21"/>
      <c r="J40" s="63"/>
      <c r="L40" s="63" t="s">
        <v>58</v>
      </c>
      <c r="M40" s="23" t="s">
        <v>61</v>
      </c>
      <c r="N40" s="13" t="s">
        <v>170</v>
      </c>
      <c r="O40" s="13" t="s">
        <v>148</v>
      </c>
      <c r="P40" s="13" t="s">
        <v>171</v>
      </c>
      <c r="Q40" s="15" t="s">
        <v>259</v>
      </c>
      <c r="R40" s="15" t="s">
        <v>475</v>
      </c>
      <c r="S40" s="16" t="s">
        <v>476</v>
      </c>
      <c r="T40" s="16" t="s">
        <v>426</v>
      </c>
      <c r="U40" s="12">
        <f t="shared" si="1"/>
        <v>44332</v>
      </c>
      <c r="V40" s="17" t="s">
        <v>477</v>
      </c>
      <c r="W40" s="18" t="s">
        <v>478</v>
      </c>
      <c r="X40" s="13" t="s">
        <v>90</v>
      </c>
      <c r="Y40" s="13" t="s">
        <v>90</v>
      </c>
      <c r="Z40" s="24">
        <v>47771.1</v>
      </c>
      <c r="AA40" s="34" t="s">
        <v>165</v>
      </c>
      <c r="AB40" s="25">
        <v>0</v>
      </c>
      <c r="AC40" s="25">
        <f t="shared" si="2"/>
        <v>47771.1</v>
      </c>
      <c r="AD40" s="55">
        <v>8.4848999999999997</v>
      </c>
      <c r="AE40" s="55">
        <v>6.7598000000000003</v>
      </c>
      <c r="AF40" s="45">
        <f t="shared" si="3"/>
        <v>405333.00639</v>
      </c>
      <c r="AG40" s="46">
        <f t="shared" si="4"/>
        <v>59962.277935737744</v>
      </c>
      <c r="AH40" s="26">
        <f t="shared" si="5"/>
        <v>0</v>
      </c>
      <c r="AI40" s="46">
        <f t="shared" si="6"/>
        <v>0</v>
      </c>
      <c r="AJ40" s="46">
        <f t="shared" si="7"/>
        <v>59962.277935737744</v>
      </c>
      <c r="AK40" s="61">
        <v>1.2531000000000001</v>
      </c>
      <c r="AL40" s="27">
        <f t="shared" si="8"/>
        <v>1.2551998579839638</v>
      </c>
      <c r="AM40" s="25">
        <f t="shared" si="9"/>
        <v>59962.277935737729</v>
      </c>
      <c r="AN40" s="25">
        <f t="shared" si="10"/>
        <v>0</v>
      </c>
      <c r="AO40" s="25">
        <f t="shared" si="11"/>
        <v>59962.277935737729</v>
      </c>
      <c r="AQ40" s="19" t="s">
        <v>479</v>
      </c>
      <c r="AR40" s="11">
        <f t="shared" si="12"/>
        <v>44169</v>
      </c>
      <c r="AS40" s="20" t="s">
        <v>480</v>
      </c>
      <c r="AT40" s="13" t="s">
        <v>432</v>
      </c>
      <c r="AU40" s="13" t="s">
        <v>150</v>
      </c>
      <c r="AV40" s="75">
        <v>0</v>
      </c>
      <c r="AW40" s="29">
        <f t="shared" si="50"/>
        <v>0</v>
      </c>
      <c r="AX40" s="64">
        <f t="shared" si="14"/>
        <v>30000</v>
      </c>
      <c r="AY40" s="65">
        <v>43846</v>
      </c>
      <c r="AZ40" s="65">
        <v>44675</v>
      </c>
      <c r="BA40" s="50">
        <f t="shared" si="15"/>
        <v>-686</v>
      </c>
      <c r="BB40" s="66">
        <f t="shared" si="16"/>
        <v>15000</v>
      </c>
      <c r="BC40" s="67">
        <v>44676</v>
      </c>
      <c r="BD40" s="66" t="s">
        <v>118</v>
      </c>
      <c r="BE40" s="58">
        <f t="shared" si="17"/>
        <v>30000</v>
      </c>
      <c r="BF40" s="30">
        <f t="shared" si="18"/>
        <v>29962.277935737729</v>
      </c>
      <c r="BG40" s="31">
        <v>6.7694999999999999</v>
      </c>
      <c r="BH40" s="32">
        <f t="shared" si="19"/>
        <v>202829.64048597656</v>
      </c>
      <c r="BI40" s="28">
        <v>0.05</v>
      </c>
      <c r="BJ40" s="28">
        <v>2.5000000000000001E-2</v>
      </c>
      <c r="BK40" s="33">
        <f t="shared" si="130"/>
        <v>10141.482024298828</v>
      </c>
      <c r="BL40" s="33">
        <f t="shared" si="131"/>
        <v>5070.741012149414</v>
      </c>
      <c r="BM40" s="48" t="s">
        <v>181</v>
      </c>
      <c r="BO40" s="14" t="s">
        <v>84</v>
      </c>
      <c r="BP40" s="68">
        <v>44489</v>
      </c>
      <c r="BQ40" s="14"/>
      <c r="BR40" s="35">
        <f>25094.4/0.05</f>
        <v>501888</v>
      </c>
      <c r="BS40" s="73">
        <v>25094.400000000001</v>
      </c>
      <c r="BT40" s="98">
        <f t="shared" si="22"/>
        <v>14952.917975701173</v>
      </c>
      <c r="BU40" s="35">
        <v>47771.1</v>
      </c>
      <c r="BV40" s="36" t="s">
        <v>165</v>
      </c>
      <c r="BW40" s="37" t="s">
        <v>90</v>
      </c>
      <c r="BX40" s="38">
        <f t="shared" si="48"/>
        <v>10.506100968995899</v>
      </c>
      <c r="BY40" s="36" t="s">
        <v>165</v>
      </c>
      <c r="BZ40" s="57">
        <v>2020</v>
      </c>
      <c r="CA40" s="32">
        <f>VLOOKUP(BZ40,$GP$1:$GR$17,2,0)</f>
        <v>9563</v>
      </c>
      <c r="CB40" s="32">
        <f>VLOOKUP(BZ40,$GP$1:$GR$17,3,0)</f>
        <v>79778</v>
      </c>
      <c r="CC40" s="32">
        <f t="shared" si="23"/>
        <v>10141.482024298828</v>
      </c>
      <c r="CD40" s="14" t="str">
        <f t="shared" si="24"/>
        <v>2020</v>
      </c>
      <c r="CF40" s="69">
        <f t="shared" si="25"/>
        <v>0</v>
      </c>
      <c r="CG40" s="69">
        <f t="shared" si="26"/>
        <v>12191.177935737731</v>
      </c>
      <c r="CH40" s="69">
        <f t="shared" si="27"/>
        <v>17808.822064262269</v>
      </c>
      <c r="CL40" s="25"/>
      <c r="CM40" s="25"/>
      <c r="CN40" s="25"/>
      <c r="CR40" s="25"/>
      <c r="CS40" s="25"/>
      <c r="CT40" s="25"/>
      <c r="CX40" s="25"/>
      <c r="CY40" s="25"/>
      <c r="CZ40" s="25"/>
      <c r="DD40" s="25"/>
      <c r="DE40" s="25"/>
      <c r="DF40" s="25"/>
      <c r="DG40" s="25">
        <f t="shared" si="51"/>
        <v>0</v>
      </c>
    </row>
    <row r="41" spans="1:111" x14ac:dyDescent="0.25">
      <c r="A41" s="13"/>
      <c r="B41" s="13"/>
      <c r="C41" s="13"/>
      <c r="D41" s="24"/>
      <c r="E41" s="24"/>
      <c r="F41" s="100">
        <f t="shared" si="0"/>
        <v>0</v>
      </c>
      <c r="G41" s="21"/>
      <c r="J41" s="63"/>
      <c r="L41" s="63" t="s">
        <v>58</v>
      </c>
      <c r="M41" s="23" t="s">
        <v>61</v>
      </c>
      <c r="N41" s="13" t="s">
        <v>170</v>
      </c>
      <c r="O41" s="13" t="s">
        <v>148</v>
      </c>
      <c r="P41" s="13" t="s">
        <v>171</v>
      </c>
      <c r="Q41" s="15" t="s">
        <v>481</v>
      </c>
      <c r="R41" s="15" t="s">
        <v>482</v>
      </c>
      <c r="S41" s="16" t="s">
        <v>483</v>
      </c>
      <c r="T41" s="16" t="s">
        <v>484</v>
      </c>
      <c r="U41" s="12">
        <f t="shared" si="1"/>
        <v>44310</v>
      </c>
      <c r="V41" s="17" t="s">
        <v>485</v>
      </c>
      <c r="W41" s="18" t="s">
        <v>422</v>
      </c>
      <c r="X41" s="13" t="s">
        <v>90</v>
      </c>
      <c r="Y41" s="13" t="s">
        <v>90</v>
      </c>
      <c r="Z41" s="24">
        <v>41187.360000000001</v>
      </c>
      <c r="AA41" s="34" t="s">
        <v>165</v>
      </c>
      <c r="AB41" s="25">
        <v>0</v>
      </c>
      <c r="AC41" s="25">
        <f t="shared" si="2"/>
        <v>41187.360000000001</v>
      </c>
      <c r="AD41" s="55">
        <v>8.6367999999999991</v>
      </c>
      <c r="AE41" s="55">
        <v>6.9832999999999998</v>
      </c>
      <c r="AF41" s="45">
        <f t="shared" si="3"/>
        <v>355726.99084799999</v>
      </c>
      <c r="AG41" s="46">
        <f t="shared" si="4"/>
        <v>50939.669045866569</v>
      </c>
      <c r="AH41" s="26">
        <f t="shared" si="5"/>
        <v>0</v>
      </c>
      <c r="AI41" s="46">
        <f t="shared" si="6"/>
        <v>0</v>
      </c>
      <c r="AJ41" s="46">
        <f t="shared" si="7"/>
        <v>50939.669045866569</v>
      </c>
      <c r="AK41" s="61">
        <v>1.2346999999999999</v>
      </c>
      <c r="AL41" s="27">
        <f t="shared" si="8"/>
        <v>1.2367791731702775</v>
      </c>
      <c r="AM41" s="25">
        <f t="shared" si="9"/>
        <v>50939.669045866562</v>
      </c>
      <c r="AN41" s="25">
        <f t="shared" si="10"/>
        <v>0</v>
      </c>
      <c r="AO41" s="25">
        <f t="shared" si="11"/>
        <v>50939.669045866562</v>
      </c>
      <c r="AQ41" s="19" t="s">
        <v>486</v>
      </c>
      <c r="AR41" s="11">
        <f t="shared" si="12"/>
        <v>44126</v>
      </c>
      <c r="AS41" s="20" t="s">
        <v>487</v>
      </c>
      <c r="AT41" s="13" t="s">
        <v>432</v>
      </c>
      <c r="AU41" s="13" t="s">
        <v>150</v>
      </c>
      <c r="AV41" s="75">
        <v>0</v>
      </c>
      <c r="AW41" s="29">
        <f t="shared" si="50"/>
        <v>0</v>
      </c>
      <c r="AX41" s="64">
        <f t="shared" si="14"/>
        <v>30000</v>
      </c>
      <c r="AY41" s="65">
        <v>43846</v>
      </c>
      <c r="AZ41" s="65">
        <v>44675</v>
      </c>
      <c r="BA41" s="50">
        <f t="shared" si="15"/>
        <v>-729</v>
      </c>
      <c r="BB41" s="66">
        <f t="shared" si="16"/>
        <v>15000</v>
      </c>
      <c r="BC41" s="67">
        <v>44676</v>
      </c>
      <c r="BD41" s="66" t="s">
        <v>118</v>
      </c>
      <c r="BE41" s="58">
        <f t="shared" si="17"/>
        <v>30000</v>
      </c>
      <c r="BF41" s="30">
        <f t="shared" si="18"/>
        <v>20939.669045866562</v>
      </c>
      <c r="BG41" s="31">
        <v>6.9714999999999998</v>
      </c>
      <c r="BH41" s="32">
        <f t="shared" si="19"/>
        <v>145980.90275325874</v>
      </c>
      <c r="BI41" s="28">
        <v>0.05</v>
      </c>
      <c r="BJ41" s="28">
        <v>2.5000000000000001E-2</v>
      </c>
      <c r="BK41" s="33">
        <f t="shared" si="130"/>
        <v>7299.0451376629371</v>
      </c>
      <c r="BL41" s="33">
        <f t="shared" si="131"/>
        <v>3649.5225688314686</v>
      </c>
      <c r="BM41" s="48" t="s">
        <v>181</v>
      </c>
      <c r="BO41" s="14" t="s">
        <v>84</v>
      </c>
      <c r="BP41" s="68">
        <v>44489</v>
      </c>
      <c r="BQ41" s="14"/>
      <c r="BR41" s="35">
        <f>21144.36/0.05</f>
        <v>422887.2</v>
      </c>
      <c r="BS41" s="73">
        <v>21144.36</v>
      </c>
      <c r="BT41" s="98">
        <f t="shared" si="22"/>
        <v>13845.314862337063</v>
      </c>
      <c r="BU41" s="35">
        <v>41187.360000000001</v>
      </c>
      <c r="BV41" s="36" t="s">
        <v>165</v>
      </c>
      <c r="BW41" s="37" t="s">
        <v>90</v>
      </c>
      <c r="BX41" s="38">
        <f t="shared" si="48"/>
        <v>10.267402426375471</v>
      </c>
      <c r="BY41" s="36" t="s">
        <v>165</v>
      </c>
      <c r="BZ41" s="57">
        <v>2020</v>
      </c>
      <c r="CA41" s="32">
        <f>VLOOKUP(BZ41,$GP$1:$GR$17,2,0)</f>
        <v>9563</v>
      </c>
      <c r="CB41" s="32">
        <f>VLOOKUP(BZ41,$GP$1:$GR$17,3,0)</f>
        <v>79778</v>
      </c>
      <c r="CC41" s="32">
        <f t="shared" si="23"/>
        <v>9563</v>
      </c>
      <c r="CD41" s="14" t="str">
        <f t="shared" si="24"/>
        <v>2020</v>
      </c>
      <c r="CF41" s="69">
        <f t="shared" si="25"/>
        <v>0</v>
      </c>
      <c r="CG41" s="69">
        <f t="shared" si="26"/>
        <v>9752.3090458665611</v>
      </c>
      <c r="CH41" s="69">
        <f t="shared" si="27"/>
        <v>20247.690954133439</v>
      </c>
      <c r="CL41" s="25"/>
      <c r="CM41" s="25"/>
      <c r="CN41" s="25"/>
      <c r="CR41" s="25"/>
      <c r="CS41" s="25"/>
      <c r="CT41" s="25"/>
      <c r="CX41" s="25"/>
      <c r="CY41" s="25"/>
      <c r="CZ41" s="25"/>
      <c r="DD41" s="25"/>
      <c r="DE41" s="25"/>
      <c r="DF41" s="25"/>
      <c r="DG41" s="25">
        <f t="shared" si="51"/>
        <v>0</v>
      </c>
    </row>
    <row r="42" spans="1:111" x14ac:dyDescent="0.25">
      <c r="A42" s="13"/>
      <c r="B42" s="13"/>
      <c r="C42" s="13"/>
      <c r="D42" s="24"/>
      <c r="E42" s="24"/>
      <c r="F42" s="100">
        <f t="shared" si="0"/>
        <v>0</v>
      </c>
      <c r="G42" s="21"/>
      <c r="J42" s="63"/>
      <c r="L42" s="63" t="s">
        <v>58</v>
      </c>
      <c r="M42" s="23" t="s">
        <v>61</v>
      </c>
      <c r="N42" s="13" t="s">
        <v>170</v>
      </c>
      <c r="O42" s="13" t="s">
        <v>148</v>
      </c>
      <c r="P42" s="13" t="s">
        <v>171</v>
      </c>
      <c r="Q42" s="15" t="s">
        <v>481</v>
      </c>
      <c r="R42" s="15" t="s">
        <v>488</v>
      </c>
      <c r="S42" s="16" t="s">
        <v>483</v>
      </c>
      <c r="T42" s="16" t="s">
        <v>484</v>
      </c>
      <c r="U42" s="12">
        <f t="shared" si="1"/>
        <v>44310</v>
      </c>
      <c r="V42" s="17" t="s">
        <v>485</v>
      </c>
      <c r="W42" s="18" t="s">
        <v>489</v>
      </c>
      <c r="X42" s="13" t="s">
        <v>90</v>
      </c>
      <c r="Y42" s="13" t="s">
        <v>90</v>
      </c>
      <c r="Z42" s="24">
        <v>48050.06</v>
      </c>
      <c r="AA42" s="34" t="s">
        <v>165</v>
      </c>
      <c r="AB42" s="25">
        <v>0</v>
      </c>
      <c r="AC42" s="25">
        <f t="shared" si="2"/>
        <v>48050.06</v>
      </c>
      <c r="AD42" s="55">
        <v>8.5244</v>
      </c>
      <c r="AE42" s="55">
        <v>6.8563000000000001</v>
      </c>
      <c r="AF42" s="45">
        <f t="shared" si="3"/>
        <v>409597.93146399996</v>
      </c>
      <c r="AG42" s="46">
        <f t="shared" si="4"/>
        <v>59740.374759564191</v>
      </c>
      <c r="AH42" s="26">
        <f t="shared" si="5"/>
        <v>0</v>
      </c>
      <c r="AI42" s="46">
        <f t="shared" si="6"/>
        <v>0</v>
      </c>
      <c r="AJ42" s="46">
        <f t="shared" si="7"/>
        <v>59740.374759564191</v>
      </c>
      <c r="AK42" s="61">
        <v>1.2412000000000001</v>
      </c>
      <c r="AL42" s="27">
        <f t="shared" si="8"/>
        <v>1.2432944882808512</v>
      </c>
      <c r="AM42" s="25">
        <f t="shared" si="9"/>
        <v>59740.374759564198</v>
      </c>
      <c r="AN42" s="25">
        <f t="shared" si="10"/>
        <v>0</v>
      </c>
      <c r="AO42" s="25">
        <f t="shared" si="11"/>
        <v>59740.374759564198</v>
      </c>
      <c r="AQ42" s="19" t="s">
        <v>489</v>
      </c>
      <c r="AR42" s="11">
        <f t="shared" si="12"/>
        <v>44182</v>
      </c>
      <c r="AS42" s="20" t="s">
        <v>490</v>
      </c>
      <c r="AT42" s="13" t="s">
        <v>432</v>
      </c>
      <c r="AU42" s="13" t="s">
        <v>150</v>
      </c>
      <c r="AV42" s="75">
        <v>0</v>
      </c>
      <c r="AW42" s="29">
        <f t="shared" si="50"/>
        <v>0</v>
      </c>
      <c r="AX42" s="64">
        <f t="shared" si="14"/>
        <v>30000</v>
      </c>
      <c r="AY42" s="65">
        <v>43846</v>
      </c>
      <c r="AZ42" s="65">
        <v>44675</v>
      </c>
      <c r="BA42" s="50">
        <f t="shared" si="15"/>
        <v>-673</v>
      </c>
      <c r="BB42" s="66">
        <f t="shared" si="16"/>
        <v>15000</v>
      </c>
      <c r="BC42" s="67">
        <v>44676</v>
      </c>
      <c r="BD42" s="66" t="s">
        <v>118</v>
      </c>
      <c r="BE42" s="58">
        <f t="shared" si="17"/>
        <v>30000</v>
      </c>
      <c r="BF42" s="30">
        <f t="shared" si="18"/>
        <v>29740.374759564198</v>
      </c>
      <c r="BG42" s="31">
        <v>6.8563000000000001</v>
      </c>
      <c r="BH42" s="32">
        <f t="shared" si="19"/>
        <v>203908.93146400002</v>
      </c>
      <c r="BI42" s="28">
        <v>0.05</v>
      </c>
      <c r="BJ42" s="28">
        <v>2.5000000000000001E-2</v>
      </c>
      <c r="BK42" s="33">
        <f t="shared" si="130"/>
        <v>10195.446573200003</v>
      </c>
      <c r="BL42" s="33">
        <f t="shared" si="131"/>
        <v>5097.7232866000013</v>
      </c>
      <c r="BM42" s="48" t="s">
        <v>181</v>
      </c>
      <c r="BO42" s="14" t="s">
        <v>84</v>
      </c>
      <c r="BP42" s="68">
        <v>44489</v>
      </c>
      <c r="BQ42" s="14"/>
      <c r="BR42" s="35">
        <f>25391.09/0.05</f>
        <v>507821.8</v>
      </c>
      <c r="BS42" s="73">
        <v>25391.09</v>
      </c>
      <c r="BT42" s="98">
        <f t="shared" si="22"/>
        <v>15195.643426799998</v>
      </c>
      <c r="BU42" s="35">
        <v>48050.06</v>
      </c>
      <c r="BV42" s="36" t="s">
        <v>165</v>
      </c>
      <c r="BW42" s="37" t="s">
        <v>90</v>
      </c>
      <c r="BX42" s="38">
        <f t="shared" si="48"/>
        <v>10.568598665641625</v>
      </c>
      <c r="BY42" s="36" t="s">
        <v>165</v>
      </c>
      <c r="BZ42" s="57">
        <v>2020</v>
      </c>
      <c r="CA42" s="32">
        <f>VLOOKUP(BZ42,$GP$1:$GR$17,2,0)</f>
        <v>9563</v>
      </c>
      <c r="CB42" s="32">
        <f>VLOOKUP(BZ42,$GP$1:$GR$17,3,0)</f>
        <v>79778</v>
      </c>
      <c r="CC42" s="32">
        <f t="shared" si="23"/>
        <v>10195.446573200003</v>
      </c>
      <c r="CD42" s="14" t="str">
        <f t="shared" si="24"/>
        <v>2020</v>
      </c>
      <c r="CF42" s="69">
        <f t="shared" si="25"/>
        <v>0</v>
      </c>
      <c r="CG42" s="69">
        <f t="shared" si="26"/>
        <v>11690.3147595642</v>
      </c>
      <c r="CH42" s="69">
        <f t="shared" si="27"/>
        <v>18309.6852404358</v>
      </c>
      <c r="CL42" s="25"/>
      <c r="CM42" s="25"/>
      <c r="CN42" s="25"/>
      <c r="CR42" s="25"/>
      <c r="CS42" s="25"/>
      <c r="CT42" s="25"/>
      <c r="CX42" s="25"/>
      <c r="CY42" s="25"/>
      <c r="CZ42" s="25"/>
      <c r="DD42" s="25"/>
      <c r="DE42" s="25"/>
      <c r="DF42" s="25"/>
      <c r="DG42" s="25">
        <f t="shared" si="51"/>
        <v>0</v>
      </c>
    </row>
    <row r="43" spans="1:111" x14ac:dyDescent="0.25">
      <c r="A43" s="13"/>
      <c r="B43" s="13"/>
      <c r="C43" s="13"/>
      <c r="D43" s="24"/>
      <c r="E43" s="24"/>
      <c r="F43" s="100">
        <f t="shared" si="0"/>
        <v>0</v>
      </c>
      <c r="G43" s="21"/>
      <c r="J43" s="63"/>
      <c r="L43" s="63" t="s">
        <v>58</v>
      </c>
      <c r="M43" s="23" t="s">
        <v>61</v>
      </c>
      <c r="N43" s="13" t="s">
        <v>170</v>
      </c>
      <c r="O43" s="13" t="s">
        <v>148</v>
      </c>
      <c r="P43" s="13" t="s">
        <v>171</v>
      </c>
      <c r="Q43" s="15" t="s">
        <v>491</v>
      </c>
      <c r="R43" s="15" t="s">
        <v>492</v>
      </c>
      <c r="S43" s="16" t="s">
        <v>384</v>
      </c>
      <c r="T43" s="16" t="s">
        <v>362</v>
      </c>
      <c r="U43" s="12">
        <f t="shared" si="1"/>
        <v>44839</v>
      </c>
      <c r="V43" s="17" t="s">
        <v>172</v>
      </c>
      <c r="W43" s="18" t="s">
        <v>493</v>
      </c>
      <c r="X43" s="13" t="s">
        <v>90</v>
      </c>
      <c r="Y43" s="13" t="s">
        <v>90</v>
      </c>
      <c r="Z43" s="24">
        <v>53647.24</v>
      </c>
      <c r="AA43" s="34" t="s">
        <v>84</v>
      </c>
      <c r="AB43" s="25">
        <v>53647.24</v>
      </c>
      <c r="AC43" s="25">
        <f t="shared" si="2"/>
        <v>0</v>
      </c>
      <c r="AD43" s="55">
        <v>13.6913</v>
      </c>
      <c r="AE43" s="55">
        <v>13.6913</v>
      </c>
      <c r="AF43" s="45">
        <f t="shared" si="3"/>
        <v>734500.45701200003</v>
      </c>
      <c r="AG43" s="46">
        <f t="shared" si="4"/>
        <v>53647.240000000005</v>
      </c>
      <c r="AH43" s="26">
        <f t="shared" si="5"/>
        <v>734500.45701200003</v>
      </c>
      <c r="AI43" s="46">
        <f t="shared" si="6"/>
        <v>53647.240000000005</v>
      </c>
      <c r="AJ43" s="46">
        <f t="shared" si="7"/>
        <v>0</v>
      </c>
      <c r="AK43" s="61">
        <v>1</v>
      </c>
      <c r="AL43" s="27">
        <f t="shared" si="8"/>
        <v>1</v>
      </c>
      <c r="AM43" s="25">
        <f t="shared" si="9"/>
        <v>53647.24</v>
      </c>
      <c r="AN43" s="25">
        <f t="shared" si="10"/>
        <v>53647.24</v>
      </c>
      <c r="AO43" s="25">
        <f t="shared" si="11"/>
        <v>0</v>
      </c>
      <c r="AQ43" s="19" t="s">
        <v>494</v>
      </c>
      <c r="AR43" s="11">
        <f t="shared" si="12"/>
        <v>44737</v>
      </c>
      <c r="AS43" s="20" t="s">
        <v>361</v>
      </c>
      <c r="AT43" s="13" t="s">
        <v>495</v>
      </c>
      <c r="AU43" s="13" t="s">
        <v>150</v>
      </c>
      <c r="AV43" s="75">
        <v>0</v>
      </c>
      <c r="AW43" s="29">
        <f t="shared" si="50"/>
        <v>0</v>
      </c>
      <c r="AX43" s="64">
        <f t="shared" si="14"/>
        <v>30000</v>
      </c>
      <c r="AY43" s="65">
        <v>43846</v>
      </c>
      <c r="AZ43" s="65">
        <v>44675</v>
      </c>
      <c r="BA43" s="50">
        <f t="shared" si="15"/>
        <v>-118</v>
      </c>
      <c r="BB43" s="66">
        <f t="shared" si="16"/>
        <v>15000</v>
      </c>
      <c r="BC43" s="67">
        <v>44676</v>
      </c>
      <c r="BD43" s="66" t="s">
        <v>118</v>
      </c>
      <c r="BE43" s="58">
        <f t="shared" si="17"/>
        <v>30000</v>
      </c>
      <c r="BF43" s="30">
        <f t="shared" si="18"/>
        <v>0</v>
      </c>
      <c r="BG43" s="31">
        <v>11.748900000000001</v>
      </c>
      <c r="BH43" s="32">
        <f t="shared" si="19"/>
        <v>0</v>
      </c>
      <c r="BI43" s="28">
        <v>0.05</v>
      </c>
      <c r="BJ43" s="28">
        <v>2.5000000000000001E-2</v>
      </c>
      <c r="BK43" s="33">
        <f t="shared" si="130"/>
        <v>0</v>
      </c>
      <c r="BL43" s="33">
        <f t="shared" si="131"/>
        <v>0</v>
      </c>
      <c r="BM43" s="48" t="s">
        <v>181</v>
      </c>
      <c r="BO43" s="14" t="s">
        <v>84</v>
      </c>
      <c r="BP43" s="68">
        <v>44840</v>
      </c>
      <c r="BQ43" s="14"/>
      <c r="BR43" s="35">
        <f>44731.07/0.05</f>
        <v>894621.39999999991</v>
      </c>
      <c r="BS43" s="73">
        <v>44731.07</v>
      </c>
      <c r="BT43" s="98">
        <f t="shared" si="22"/>
        <v>44731.07</v>
      </c>
      <c r="BU43" s="35">
        <v>53647.24</v>
      </c>
      <c r="BV43" s="36" t="s">
        <v>84</v>
      </c>
      <c r="BW43" s="37" t="s">
        <v>90</v>
      </c>
      <c r="BX43" s="38">
        <f t="shared" si="48"/>
        <v>16.676000480173816</v>
      </c>
      <c r="BY43" s="36" t="s">
        <v>84</v>
      </c>
      <c r="BZ43" s="57">
        <v>2021</v>
      </c>
      <c r="CA43" s="32">
        <f>VLOOKUP(BZ43,$GP$1:$GR$17,2,0)</f>
        <v>10434</v>
      </c>
      <c r="CB43" s="32">
        <f>VLOOKUP(BZ43,$GP$1:$GR$17,3,0)</f>
        <v>87045</v>
      </c>
      <c r="CC43" s="32">
        <v>0</v>
      </c>
      <c r="CD43" s="14" t="str">
        <f t="shared" si="24"/>
        <v>2021</v>
      </c>
      <c r="CF43" s="69">
        <f t="shared" si="25"/>
        <v>0</v>
      </c>
      <c r="CG43" s="69">
        <f t="shared" si="26"/>
        <v>0</v>
      </c>
      <c r="CH43" s="69">
        <f t="shared" si="27"/>
        <v>53647.24</v>
      </c>
      <c r="CI43" s="68">
        <v>44715</v>
      </c>
      <c r="CJ43" s="101">
        <f>+CI43-$AS$43</f>
        <v>-24</v>
      </c>
      <c r="CK43" s="14" t="s">
        <v>496</v>
      </c>
      <c r="CL43" s="25">
        <v>53647.24</v>
      </c>
      <c r="CM43" s="25" t="s">
        <v>180</v>
      </c>
      <c r="CN43" s="25" t="str">
        <f t="shared" ref="CN43" si="134">IF(CJ43&gt;0,"Ödeme Red","Ödeme Kabul")</f>
        <v>Ödeme Kabul</v>
      </c>
      <c r="CR43" s="25"/>
      <c r="CS43" s="25"/>
      <c r="CT43" s="25"/>
      <c r="CX43" s="25"/>
      <c r="CY43" s="25"/>
      <c r="CZ43" s="25"/>
      <c r="DD43" s="25"/>
      <c r="DE43" s="25"/>
      <c r="DF43" s="25"/>
      <c r="DG43" s="25">
        <f t="shared" si="51"/>
        <v>53647.24</v>
      </c>
    </row>
    <row r="44" spans="1:111" x14ac:dyDescent="0.25">
      <c r="A44" s="13"/>
      <c r="B44" s="13"/>
      <c r="C44" s="13"/>
      <c r="D44" s="24"/>
      <c r="E44" s="24"/>
      <c r="F44" s="100">
        <f t="shared" si="0"/>
        <v>0</v>
      </c>
      <c r="G44" s="21"/>
      <c r="J44" s="63"/>
      <c r="L44" s="63" t="s">
        <v>58</v>
      </c>
      <c r="M44" s="23" t="s">
        <v>61</v>
      </c>
      <c r="N44" s="13" t="s">
        <v>170</v>
      </c>
      <c r="O44" s="13" t="s">
        <v>148</v>
      </c>
      <c r="P44" s="13" t="s">
        <v>171</v>
      </c>
      <c r="Q44" s="15" t="s">
        <v>416</v>
      </c>
      <c r="R44" s="15" t="s">
        <v>497</v>
      </c>
      <c r="S44" s="16" t="s">
        <v>418</v>
      </c>
      <c r="T44" s="16" t="s">
        <v>419</v>
      </c>
      <c r="U44" s="12">
        <f t="shared" si="1"/>
        <v>44359</v>
      </c>
      <c r="V44" s="17" t="s">
        <v>420</v>
      </c>
      <c r="W44" s="18" t="s">
        <v>498</v>
      </c>
      <c r="X44" s="13" t="s">
        <v>90</v>
      </c>
      <c r="Y44" s="13" t="s">
        <v>90</v>
      </c>
      <c r="Z44" s="24">
        <v>33856.199999999997</v>
      </c>
      <c r="AA44" s="34" t="s">
        <v>165</v>
      </c>
      <c r="AB44" s="25">
        <v>0</v>
      </c>
      <c r="AC44" s="25">
        <f t="shared" si="2"/>
        <v>33856.199999999997</v>
      </c>
      <c r="AD44" s="55">
        <v>8.8735999999999997</v>
      </c>
      <c r="AE44" s="55">
        <v>7.1463000000000001</v>
      </c>
      <c r="AF44" s="45">
        <f t="shared" si="3"/>
        <v>300426.37631999998</v>
      </c>
      <c r="AG44" s="46">
        <f t="shared" si="4"/>
        <v>42039.429679694382</v>
      </c>
      <c r="AH44" s="26">
        <f t="shared" si="5"/>
        <v>0</v>
      </c>
      <c r="AI44" s="46">
        <f t="shared" si="6"/>
        <v>0</v>
      </c>
      <c r="AJ44" s="46">
        <f t="shared" si="7"/>
        <v>42039.429679694382</v>
      </c>
      <c r="AK44" s="61">
        <v>1.2396</v>
      </c>
      <c r="AL44" s="27">
        <f t="shared" si="8"/>
        <v>1.241705497949988</v>
      </c>
      <c r="AM44" s="25">
        <f t="shared" si="9"/>
        <v>42039.429679694382</v>
      </c>
      <c r="AN44" s="25">
        <f t="shared" si="10"/>
        <v>0</v>
      </c>
      <c r="AO44" s="25">
        <f t="shared" si="11"/>
        <v>42039.429679694382</v>
      </c>
      <c r="AQ44" s="19" t="s">
        <v>499</v>
      </c>
      <c r="AR44" s="11">
        <f t="shared" si="12"/>
        <v>44143</v>
      </c>
      <c r="AS44" s="20" t="s">
        <v>500</v>
      </c>
      <c r="AT44" s="13" t="s">
        <v>432</v>
      </c>
      <c r="AU44" s="13" t="s">
        <v>150</v>
      </c>
      <c r="AV44" s="75">
        <v>0</v>
      </c>
      <c r="AW44" s="29">
        <f t="shared" si="50"/>
        <v>0</v>
      </c>
      <c r="AX44" s="64">
        <f t="shared" si="14"/>
        <v>30000</v>
      </c>
      <c r="AY44" s="65">
        <v>43846</v>
      </c>
      <c r="AZ44" s="65">
        <v>44675</v>
      </c>
      <c r="BA44" s="50">
        <f t="shared" si="15"/>
        <v>-712</v>
      </c>
      <c r="BB44" s="66">
        <f t="shared" si="16"/>
        <v>15000</v>
      </c>
      <c r="BC44" s="67">
        <v>44676</v>
      </c>
      <c r="BD44" s="66" t="s">
        <v>118</v>
      </c>
      <c r="BE44" s="58">
        <f t="shared" si="17"/>
        <v>30000</v>
      </c>
      <c r="BF44" s="30">
        <f t="shared" si="18"/>
        <v>12039.429679694382</v>
      </c>
      <c r="BG44" s="31">
        <v>7.0803000000000003</v>
      </c>
      <c r="BH44" s="32">
        <f t="shared" si="19"/>
        <v>85242.773961140134</v>
      </c>
      <c r="BI44" s="28">
        <v>0.05</v>
      </c>
      <c r="BJ44" s="28">
        <v>2.5000000000000001E-2</v>
      </c>
      <c r="BK44" s="33">
        <f t="shared" si="130"/>
        <v>4262.1386980570069</v>
      </c>
      <c r="BL44" s="33">
        <f t="shared" si="131"/>
        <v>2131.0693490285034</v>
      </c>
      <c r="BM44" s="48" t="s">
        <v>181</v>
      </c>
      <c r="BN44" s="63"/>
      <c r="BO44" s="14" t="s">
        <v>84</v>
      </c>
      <c r="BP44" s="68">
        <v>44490</v>
      </c>
      <c r="BQ44" s="14"/>
      <c r="BR44" s="35">
        <f>18281.16/0.05</f>
        <v>365623.19999999995</v>
      </c>
      <c r="BS44" s="73">
        <v>18281.16</v>
      </c>
      <c r="BT44" s="98">
        <f t="shared" si="22"/>
        <v>14019.021301942994</v>
      </c>
      <c r="BU44" s="35">
        <v>33856.199999999997</v>
      </c>
      <c r="BV44" s="36" t="s">
        <v>165</v>
      </c>
      <c r="BW44" s="37" t="s">
        <v>90</v>
      </c>
      <c r="BX44" s="38">
        <f t="shared" si="48"/>
        <v>10.799298208304535</v>
      </c>
      <c r="BY44" s="36" t="s">
        <v>165</v>
      </c>
      <c r="BZ44" s="57">
        <v>2020</v>
      </c>
      <c r="CA44" s="32">
        <f>VLOOKUP(BZ44,$GP$1:$GR$17,2,0)</f>
        <v>9563</v>
      </c>
      <c r="CB44" s="32">
        <f>VLOOKUP(BZ44,$GP$1:$GR$17,3,0)</f>
        <v>79778</v>
      </c>
      <c r="CC44" s="32">
        <f t="shared" si="23"/>
        <v>9563</v>
      </c>
      <c r="CD44" s="14" t="str">
        <f t="shared" si="24"/>
        <v>2020</v>
      </c>
      <c r="CF44" s="69">
        <f t="shared" si="25"/>
        <v>0</v>
      </c>
      <c r="CG44" s="69">
        <f t="shared" si="26"/>
        <v>8183.2296796943847</v>
      </c>
      <c r="CH44" s="69">
        <f t="shared" si="27"/>
        <v>21816.770320305615</v>
      </c>
      <c r="CL44" s="25"/>
      <c r="CM44" s="25"/>
      <c r="CN44" s="25"/>
      <c r="CR44" s="25"/>
      <c r="CS44" s="25"/>
      <c r="CT44" s="25"/>
      <c r="CX44" s="25"/>
      <c r="CY44" s="25"/>
      <c r="CZ44" s="25"/>
      <c r="DD44" s="25"/>
      <c r="DE44" s="25"/>
      <c r="DF44" s="25"/>
      <c r="DG44" s="25">
        <f t="shared" si="51"/>
        <v>0</v>
      </c>
    </row>
    <row r="45" spans="1:111" x14ac:dyDescent="0.25">
      <c r="A45" s="13"/>
      <c r="B45" s="13"/>
      <c r="C45" s="13"/>
      <c r="D45" s="24"/>
      <c r="E45" s="24"/>
      <c r="F45" s="100">
        <f t="shared" si="0"/>
        <v>0</v>
      </c>
      <c r="G45" s="21"/>
      <c r="J45" s="63"/>
      <c r="L45" s="63" t="s">
        <v>58</v>
      </c>
      <c r="M45" s="23" t="s">
        <v>61</v>
      </c>
      <c r="N45" s="13" t="s">
        <v>170</v>
      </c>
      <c r="O45" s="13" t="s">
        <v>148</v>
      </c>
      <c r="P45" s="13" t="s">
        <v>171</v>
      </c>
      <c r="Q45" s="15" t="s">
        <v>416</v>
      </c>
      <c r="R45" s="15" t="s">
        <v>501</v>
      </c>
      <c r="S45" s="16" t="s">
        <v>418</v>
      </c>
      <c r="T45" s="16" t="s">
        <v>419</v>
      </c>
      <c r="U45" s="12">
        <f t="shared" si="1"/>
        <v>44359</v>
      </c>
      <c r="V45" s="17" t="s">
        <v>420</v>
      </c>
      <c r="W45" s="18" t="s">
        <v>502</v>
      </c>
      <c r="X45" s="13" t="s">
        <v>90</v>
      </c>
      <c r="Y45" s="13" t="s">
        <v>90</v>
      </c>
      <c r="Z45" s="24">
        <v>41676.400000000001</v>
      </c>
      <c r="AA45" s="34" t="s">
        <v>165</v>
      </c>
      <c r="AB45" s="25">
        <v>0</v>
      </c>
      <c r="AC45" s="25">
        <f t="shared" si="2"/>
        <v>41676.400000000001</v>
      </c>
      <c r="AD45" s="55">
        <v>8.3496000000000006</v>
      </c>
      <c r="AE45" s="55">
        <v>6.8015999999999996</v>
      </c>
      <c r="AF45" s="45">
        <f t="shared" si="3"/>
        <v>347981.26944000006</v>
      </c>
      <c r="AG45" s="46">
        <f t="shared" si="4"/>
        <v>51161.678052223018</v>
      </c>
      <c r="AH45" s="26">
        <f t="shared" si="5"/>
        <v>0</v>
      </c>
      <c r="AI45" s="46">
        <f t="shared" si="6"/>
        <v>0</v>
      </c>
      <c r="AJ45" s="46">
        <f t="shared" si="7"/>
        <v>51161.678052223018</v>
      </c>
      <c r="AK45" s="61">
        <v>1.2255</v>
      </c>
      <c r="AL45" s="27">
        <f t="shared" si="8"/>
        <v>1.2275935074100213</v>
      </c>
      <c r="AM45" s="25">
        <f t="shared" si="9"/>
        <v>51161.678052223011</v>
      </c>
      <c r="AN45" s="25">
        <f t="shared" si="10"/>
        <v>0</v>
      </c>
      <c r="AO45" s="25">
        <f t="shared" si="11"/>
        <v>51161.678052223011</v>
      </c>
      <c r="AQ45" s="19" t="s">
        <v>503</v>
      </c>
      <c r="AR45" s="11">
        <f t="shared" si="12"/>
        <v>44162</v>
      </c>
      <c r="AS45" s="20" t="s">
        <v>147</v>
      </c>
      <c r="AT45" s="13" t="s">
        <v>432</v>
      </c>
      <c r="AU45" s="13" t="s">
        <v>150</v>
      </c>
      <c r="AV45" s="75">
        <v>0</v>
      </c>
      <c r="AW45" s="29">
        <f t="shared" si="50"/>
        <v>0</v>
      </c>
      <c r="AX45" s="64">
        <f t="shared" si="14"/>
        <v>30000</v>
      </c>
      <c r="AY45" s="65">
        <v>43846</v>
      </c>
      <c r="AZ45" s="65">
        <v>44675</v>
      </c>
      <c r="BA45" s="50">
        <f t="shared" si="15"/>
        <v>-693</v>
      </c>
      <c r="BB45" s="66">
        <f t="shared" si="16"/>
        <v>15000</v>
      </c>
      <c r="BC45" s="67">
        <v>44676</v>
      </c>
      <c r="BD45" s="66" t="s">
        <v>118</v>
      </c>
      <c r="BE45" s="58">
        <f t="shared" si="17"/>
        <v>30000</v>
      </c>
      <c r="BF45" s="30">
        <f t="shared" si="18"/>
        <v>21161.678052223011</v>
      </c>
      <c r="BG45" s="31">
        <v>6.8259999999999996</v>
      </c>
      <c r="BH45" s="32">
        <f t="shared" si="19"/>
        <v>144449.61438447426</v>
      </c>
      <c r="BI45" s="28">
        <v>0.05</v>
      </c>
      <c r="BJ45" s="28">
        <v>2.5000000000000001E-2</v>
      </c>
      <c r="BK45" s="33">
        <f t="shared" si="130"/>
        <v>7222.4807192237131</v>
      </c>
      <c r="BL45" s="33">
        <f t="shared" si="131"/>
        <v>3611.2403596118565</v>
      </c>
      <c r="BM45" s="48" t="s">
        <v>181</v>
      </c>
      <c r="BO45" s="14" t="s">
        <v>84</v>
      </c>
      <c r="BP45" s="68">
        <v>44490</v>
      </c>
      <c r="BQ45" s="14"/>
      <c r="BR45" s="35">
        <f>21768.83/0.05</f>
        <v>435376.60000000003</v>
      </c>
      <c r="BS45" s="73">
        <v>21768.83</v>
      </c>
      <c r="BT45" s="98">
        <f t="shared" si="22"/>
        <v>14546.349280776289</v>
      </c>
      <c r="BU45" s="35">
        <v>41676.400000000001</v>
      </c>
      <c r="BV45" s="36" t="s">
        <v>165</v>
      </c>
      <c r="BW45" s="37" t="s">
        <v>90</v>
      </c>
      <c r="BX45" s="38">
        <f t="shared" si="48"/>
        <v>10.446598074689753</v>
      </c>
      <c r="BY45" s="36" t="s">
        <v>165</v>
      </c>
      <c r="BZ45" s="57">
        <v>2020</v>
      </c>
      <c r="CA45" s="32">
        <f>VLOOKUP(BZ45,$GP$1:$GR$17,2,0)</f>
        <v>9563</v>
      </c>
      <c r="CB45" s="32">
        <f>VLOOKUP(BZ45,$GP$1:$GR$17,3,0)</f>
        <v>79778</v>
      </c>
      <c r="CC45" s="32">
        <f t="shared" si="23"/>
        <v>9563</v>
      </c>
      <c r="CD45" s="14" t="str">
        <f t="shared" si="24"/>
        <v>2020</v>
      </c>
      <c r="CF45" s="69">
        <f t="shared" si="25"/>
        <v>0</v>
      </c>
      <c r="CG45" s="69">
        <f t="shared" si="26"/>
        <v>9485.2780522230096</v>
      </c>
      <c r="CH45" s="69">
        <f t="shared" si="27"/>
        <v>20514.72194777699</v>
      </c>
      <c r="CL45" s="25"/>
      <c r="CM45" s="25"/>
      <c r="CN45" s="25"/>
      <c r="CR45" s="25"/>
      <c r="CS45" s="25"/>
      <c r="CT45" s="25"/>
      <c r="CX45" s="25"/>
      <c r="CY45" s="25"/>
      <c r="CZ45" s="25"/>
      <c r="DD45" s="25"/>
      <c r="DE45" s="25"/>
      <c r="DF45" s="25"/>
      <c r="DG45" s="25">
        <f t="shared" si="51"/>
        <v>0</v>
      </c>
    </row>
    <row r="46" spans="1:111" x14ac:dyDescent="0.25">
      <c r="A46" s="13"/>
      <c r="B46" s="13"/>
      <c r="C46" s="13"/>
      <c r="D46" s="24"/>
      <c r="E46" s="24"/>
      <c r="F46" s="100">
        <f t="shared" si="0"/>
        <v>0</v>
      </c>
      <c r="G46" s="21"/>
      <c r="J46" s="63"/>
      <c r="L46" s="63" t="s">
        <v>58</v>
      </c>
      <c r="M46" s="23" t="s">
        <v>61</v>
      </c>
      <c r="N46" s="13" t="s">
        <v>170</v>
      </c>
      <c r="O46" s="13" t="s">
        <v>148</v>
      </c>
      <c r="P46" s="13" t="s">
        <v>171</v>
      </c>
      <c r="Q46" s="15" t="s">
        <v>416</v>
      </c>
      <c r="R46" s="15" t="s">
        <v>504</v>
      </c>
      <c r="S46" s="16" t="s">
        <v>418</v>
      </c>
      <c r="T46" s="16" t="s">
        <v>419</v>
      </c>
      <c r="U46" s="12">
        <f t="shared" si="1"/>
        <v>44359</v>
      </c>
      <c r="V46" s="17" t="s">
        <v>420</v>
      </c>
      <c r="W46" s="18" t="s">
        <v>505</v>
      </c>
      <c r="X46" s="13" t="s">
        <v>90</v>
      </c>
      <c r="Y46" s="13" t="s">
        <v>90</v>
      </c>
      <c r="Z46" s="24">
        <v>49117.95</v>
      </c>
      <c r="AA46" s="34" t="s">
        <v>165</v>
      </c>
      <c r="AB46" s="25">
        <v>0</v>
      </c>
      <c r="AC46" s="25">
        <f t="shared" si="2"/>
        <v>49117.95</v>
      </c>
      <c r="AD46" s="55">
        <v>8.3023000000000007</v>
      </c>
      <c r="AE46" s="55">
        <v>6.8040000000000003</v>
      </c>
      <c r="AF46" s="45">
        <f t="shared" si="3"/>
        <v>407791.95628500002</v>
      </c>
      <c r="AG46" s="46">
        <f t="shared" si="4"/>
        <v>59934.149953703702</v>
      </c>
      <c r="AH46" s="26">
        <f t="shared" si="5"/>
        <v>0</v>
      </c>
      <c r="AI46" s="46">
        <f t="shared" si="6"/>
        <v>0</v>
      </c>
      <c r="AJ46" s="46">
        <f t="shared" si="7"/>
        <v>59934.149953703702</v>
      </c>
      <c r="AK46" s="61">
        <v>1.2181</v>
      </c>
      <c r="AL46" s="27">
        <f t="shared" si="8"/>
        <v>1.2202087007642564</v>
      </c>
      <c r="AM46" s="25">
        <f t="shared" si="9"/>
        <v>59934.149953703702</v>
      </c>
      <c r="AN46" s="25">
        <f t="shared" si="10"/>
        <v>0</v>
      </c>
      <c r="AO46" s="25">
        <f t="shared" si="11"/>
        <v>59934.149953703702</v>
      </c>
      <c r="AQ46" s="19" t="s">
        <v>506</v>
      </c>
      <c r="AR46" s="11">
        <f t="shared" si="12"/>
        <v>44155</v>
      </c>
      <c r="AS46" s="20" t="s">
        <v>507</v>
      </c>
      <c r="AT46" s="13" t="s">
        <v>432</v>
      </c>
      <c r="AU46" s="13" t="s">
        <v>150</v>
      </c>
      <c r="AV46" s="75">
        <v>0</v>
      </c>
      <c r="AW46" s="29">
        <f t="shared" si="50"/>
        <v>0</v>
      </c>
      <c r="AX46" s="64">
        <f t="shared" si="14"/>
        <v>30000</v>
      </c>
      <c r="AY46" s="65">
        <v>43846</v>
      </c>
      <c r="AZ46" s="65">
        <v>44675</v>
      </c>
      <c r="BA46" s="50">
        <f t="shared" si="15"/>
        <v>-700</v>
      </c>
      <c r="BB46" s="66">
        <f t="shared" si="16"/>
        <v>15000</v>
      </c>
      <c r="BC46" s="67">
        <v>44676</v>
      </c>
      <c r="BD46" s="66" t="s">
        <v>118</v>
      </c>
      <c r="BE46" s="58">
        <f t="shared" si="17"/>
        <v>30000</v>
      </c>
      <c r="BF46" s="30">
        <f t="shared" si="18"/>
        <v>29934.149953703702</v>
      </c>
      <c r="BG46" s="31">
        <v>6.7962999999999996</v>
      </c>
      <c r="BH46" s="32">
        <f t="shared" si="19"/>
        <v>203441.46333035646</v>
      </c>
      <c r="BI46" s="28">
        <v>0.05</v>
      </c>
      <c r="BJ46" s="28">
        <v>2.5000000000000001E-2</v>
      </c>
      <c r="BK46" s="33">
        <f t="shared" si="130"/>
        <v>10172.073166517825</v>
      </c>
      <c r="BL46" s="33">
        <f t="shared" si="131"/>
        <v>5086.0365832589123</v>
      </c>
      <c r="BM46" s="48" t="s">
        <v>181</v>
      </c>
      <c r="BO46" s="14" t="s">
        <v>84</v>
      </c>
      <c r="BP46" s="68">
        <v>44490</v>
      </c>
      <c r="BQ46" s="14"/>
      <c r="BR46" s="35">
        <f>24784.92/0.05</f>
        <v>495698.39999999997</v>
      </c>
      <c r="BS46" s="73">
        <v>24784.92</v>
      </c>
      <c r="BT46" s="98">
        <f t="shared" si="22"/>
        <v>14612.846833482174</v>
      </c>
      <c r="BU46" s="35">
        <v>49117.95</v>
      </c>
      <c r="BV46" s="36" t="s">
        <v>165</v>
      </c>
      <c r="BW46" s="37" t="s">
        <v>90</v>
      </c>
      <c r="BX46" s="38">
        <f t="shared" si="48"/>
        <v>10.092000989454975</v>
      </c>
      <c r="BY46" s="36" t="s">
        <v>165</v>
      </c>
      <c r="BZ46" s="57">
        <v>2020</v>
      </c>
      <c r="CA46" s="32">
        <f>VLOOKUP(BZ46,$GP$1:$GR$17,2,0)</f>
        <v>9563</v>
      </c>
      <c r="CB46" s="32">
        <f>VLOOKUP(BZ46,$GP$1:$GR$17,3,0)</f>
        <v>79778</v>
      </c>
      <c r="CC46" s="32">
        <f t="shared" si="23"/>
        <v>10172.073166517825</v>
      </c>
      <c r="CD46" s="14" t="str">
        <f t="shared" si="24"/>
        <v>2020</v>
      </c>
      <c r="CF46" s="69">
        <f t="shared" si="25"/>
        <v>0</v>
      </c>
      <c r="CG46" s="69">
        <f t="shared" si="26"/>
        <v>10816.199953703705</v>
      </c>
      <c r="CH46" s="69">
        <f t="shared" si="27"/>
        <v>19183.800046296295</v>
      </c>
      <c r="CL46" s="25"/>
      <c r="CM46" s="25"/>
      <c r="CN46" s="25"/>
      <c r="CR46" s="25"/>
      <c r="CS46" s="25"/>
      <c r="CT46" s="25"/>
      <c r="CX46" s="25"/>
      <c r="CY46" s="25"/>
      <c r="CZ46" s="25"/>
      <c r="DD46" s="25"/>
      <c r="DE46" s="25"/>
      <c r="DF46" s="25"/>
      <c r="DG46" s="25">
        <f t="shared" si="51"/>
        <v>0</v>
      </c>
    </row>
    <row r="47" spans="1:111" x14ac:dyDescent="0.25">
      <c r="A47" s="13"/>
      <c r="B47" s="13"/>
      <c r="C47" s="13"/>
      <c r="D47" s="24"/>
      <c r="E47" s="24"/>
      <c r="F47" s="100">
        <f t="shared" si="0"/>
        <v>0</v>
      </c>
      <c r="G47" s="21"/>
      <c r="J47" s="63"/>
      <c r="L47" s="63" t="s">
        <v>58</v>
      </c>
      <c r="M47" s="23" t="s">
        <v>61</v>
      </c>
      <c r="N47" s="13" t="s">
        <v>170</v>
      </c>
      <c r="O47" s="13" t="s">
        <v>148</v>
      </c>
      <c r="P47" s="13" t="s">
        <v>171</v>
      </c>
      <c r="Q47" s="15" t="s">
        <v>416</v>
      </c>
      <c r="R47" s="15" t="s">
        <v>508</v>
      </c>
      <c r="S47" s="16" t="s">
        <v>418</v>
      </c>
      <c r="T47" s="16" t="s">
        <v>419</v>
      </c>
      <c r="U47" s="12">
        <f t="shared" si="1"/>
        <v>44359</v>
      </c>
      <c r="V47" s="17" t="s">
        <v>420</v>
      </c>
      <c r="W47" s="18" t="s">
        <v>438</v>
      </c>
      <c r="X47" s="13" t="s">
        <v>90</v>
      </c>
      <c r="Y47" s="13" t="s">
        <v>90</v>
      </c>
      <c r="Z47" s="24">
        <v>42032</v>
      </c>
      <c r="AA47" s="34" t="s">
        <v>165</v>
      </c>
      <c r="AB47" s="25">
        <v>0</v>
      </c>
      <c r="AC47" s="25">
        <f t="shared" si="2"/>
        <v>42032</v>
      </c>
      <c r="AD47" s="55">
        <v>8.6088000000000005</v>
      </c>
      <c r="AE47" s="55">
        <v>6.9915000000000003</v>
      </c>
      <c r="AF47" s="45">
        <f t="shared" si="3"/>
        <v>361845.08160000003</v>
      </c>
      <c r="AG47" s="46">
        <f t="shared" si="4"/>
        <v>51754.999871272259</v>
      </c>
      <c r="AH47" s="26">
        <f t="shared" si="5"/>
        <v>0</v>
      </c>
      <c r="AI47" s="46">
        <f t="shared" si="6"/>
        <v>0</v>
      </c>
      <c r="AJ47" s="46">
        <f t="shared" si="7"/>
        <v>51754.999871272259</v>
      </c>
      <c r="AK47" s="61">
        <v>1.2292000000000001</v>
      </c>
      <c r="AL47" s="27">
        <f t="shared" si="8"/>
        <v>1.2313237502681829</v>
      </c>
      <c r="AM47" s="25">
        <f t="shared" si="9"/>
        <v>51754.999871272259</v>
      </c>
      <c r="AN47" s="25">
        <f t="shared" si="10"/>
        <v>0</v>
      </c>
      <c r="AO47" s="25">
        <f t="shared" si="11"/>
        <v>51754.999871272259</v>
      </c>
      <c r="AQ47" s="19" t="s">
        <v>509</v>
      </c>
      <c r="AR47" s="11">
        <f t="shared" si="12"/>
        <v>44146</v>
      </c>
      <c r="AS47" s="20" t="s">
        <v>510</v>
      </c>
      <c r="AT47" s="13" t="s">
        <v>432</v>
      </c>
      <c r="AU47" s="13" t="s">
        <v>150</v>
      </c>
      <c r="AV47" s="75">
        <v>0</v>
      </c>
      <c r="AW47" s="29">
        <f t="shared" si="50"/>
        <v>0</v>
      </c>
      <c r="AX47" s="64">
        <f t="shared" si="14"/>
        <v>30000</v>
      </c>
      <c r="AY47" s="65">
        <v>43846</v>
      </c>
      <c r="AZ47" s="65">
        <v>44675</v>
      </c>
      <c r="BA47" s="50">
        <f t="shared" si="15"/>
        <v>-709</v>
      </c>
      <c r="BB47" s="66">
        <f t="shared" si="16"/>
        <v>15000</v>
      </c>
      <c r="BC47" s="67">
        <v>44676</v>
      </c>
      <c r="BD47" s="66" t="s">
        <v>118</v>
      </c>
      <c r="BE47" s="58">
        <f t="shared" si="17"/>
        <v>30000</v>
      </c>
      <c r="BF47" s="30">
        <f t="shared" si="18"/>
        <v>21754.999871272259</v>
      </c>
      <c r="BG47" s="31">
        <v>6.9668000000000001</v>
      </c>
      <c r="BH47" s="32">
        <f t="shared" si="19"/>
        <v>151562.73310317958</v>
      </c>
      <c r="BI47" s="28">
        <v>0.05</v>
      </c>
      <c r="BJ47" s="28">
        <v>2.5000000000000001E-2</v>
      </c>
      <c r="BK47" s="33">
        <f t="shared" si="130"/>
        <v>7578.136655158979</v>
      </c>
      <c r="BL47" s="33">
        <f t="shared" si="131"/>
        <v>3789.0683275794895</v>
      </c>
      <c r="BM47" s="48" t="s">
        <v>181</v>
      </c>
      <c r="BO47" s="14" t="s">
        <v>84</v>
      </c>
      <c r="BP47" s="68">
        <v>44490</v>
      </c>
      <c r="BQ47" s="14"/>
      <c r="BR47" s="35">
        <f>22519.91/0.05</f>
        <v>450398.19999999995</v>
      </c>
      <c r="BS47" s="73">
        <v>22519.91</v>
      </c>
      <c r="BT47" s="98">
        <f t="shared" si="22"/>
        <v>14941.773344841022</v>
      </c>
      <c r="BU47" s="35">
        <v>42032</v>
      </c>
      <c r="BV47" s="36" t="s">
        <v>165</v>
      </c>
      <c r="BW47" s="37" t="s">
        <v>90</v>
      </c>
      <c r="BX47" s="38">
        <f t="shared" si="48"/>
        <v>10.71560239817282</v>
      </c>
      <c r="BY47" s="36" t="s">
        <v>165</v>
      </c>
      <c r="BZ47" s="57">
        <v>2020</v>
      </c>
      <c r="CA47" s="32">
        <f>VLOOKUP(BZ47,$GP$1:$GR$17,2,0)</f>
        <v>9563</v>
      </c>
      <c r="CB47" s="32">
        <f>VLOOKUP(BZ47,$GP$1:$GR$17,3,0)</f>
        <v>79778</v>
      </c>
      <c r="CC47" s="32">
        <f t="shared" si="23"/>
        <v>9563</v>
      </c>
      <c r="CD47" s="14" t="str">
        <f t="shared" si="24"/>
        <v>2020</v>
      </c>
      <c r="CF47" s="69">
        <f t="shared" si="25"/>
        <v>0</v>
      </c>
      <c r="CG47" s="69">
        <f t="shared" si="26"/>
        <v>9722.999871272259</v>
      </c>
      <c r="CH47" s="69">
        <f t="shared" si="27"/>
        <v>20277.000128727741</v>
      </c>
      <c r="CL47" s="25"/>
      <c r="CM47" s="25"/>
      <c r="CN47" s="25"/>
      <c r="CR47" s="25"/>
      <c r="CS47" s="25"/>
      <c r="CT47" s="25"/>
      <c r="CX47" s="25"/>
      <c r="CY47" s="25"/>
      <c r="CZ47" s="25"/>
      <c r="DD47" s="25"/>
      <c r="DE47" s="25"/>
      <c r="DF47" s="25"/>
      <c r="DG47" s="25">
        <f t="shared" si="51"/>
        <v>0</v>
      </c>
    </row>
    <row r="48" spans="1:111" x14ac:dyDescent="0.25">
      <c r="A48" s="13"/>
      <c r="B48" s="13"/>
      <c r="C48" s="13"/>
      <c r="D48" s="24"/>
      <c r="E48" s="24"/>
      <c r="F48" s="100">
        <f t="shared" si="0"/>
        <v>0</v>
      </c>
      <c r="G48" s="21"/>
      <c r="J48" s="63"/>
      <c r="L48" s="63" t="s">
        <v>58</v>
      </c>
      <c r="M48" s="23" t="s">
        <v>61</v>
      </c>
      <c r="N48" s="13" t="s">
        <v>170</v>
      </c>
      <c r="O48" s="13" t="s">
        <v>148</v>
      </c>
      <c r="P48" s="13" t="s">
        <v>171</v>
      </c>
      <c r="U48" s="12">
        <f t="shared" si="1"/>
        <v>90</v>
      </c>
      <c r="X48" s="13"/>
      <c r="Y48" s="13"/>
      <c r="AA48" s="34" t="s">
        <v>84</v>
      </c>
      <c r="AB48" s="25">
        <v>0</v>
      </c>
      <c r="AC48" s="25">
        <f t="shared" si="2"/>
        <v>0</v>
      </c>
      <c r="AD48" s="55"/>
      <c r="AE48" s="55"/>
      <c r="AF48" s="45">
        <f t="shared" si="3"/>
        <v>0</v>
      </c>
      <c r="AG48" s="46" t="e">
        <f t="shared" si="4"/>
        <v>#DIV/0!</v>
      </c>
      <c r="AH48" s="26">
        <f t="shared" si="5"/>
        <v>0</v>
      </c>
      <c r="AI48" s="46" t="e">
        <f t="shared" si="6"/>
        <v>#DIV/0!</v>
      </c>
      <c r="AJ48" s="46" t="e">
        <f t="shared" si="7"/>
        <v>#DIV/0!</v>
      </c>
      <c r="AK48" s="61">
        <v>1</v>
      </c>
      <c r="AL48" s="27" t="e">
        <f t="shared" si="8"/>
        <v>#DIV/0!</v>
      </c>
      <c r="AM48" s="25" t="e">
        <f t="shared" si="9"/>
        <v>#DIV/0!</v>
      </c>
      <c r="AN48" s="25" t="e">
        <f t="shared" si="10"/>
        <v>#DIV/0!</v>
      </c>
      <c r="AO48" s="25" t="e">
        <f t="shared" si="11"/>
        <v>#DIV/0!</v>
      </c>
      <c r="AR48" s="11">
        <f t="shared" si="12"/>
        <v>180</v>
      </c>
      <c r="AS48" s="20" t="s">
        <v>147</v>
      </c>
      <c r="AU48" s="13" t="s">
        <v>142</v>
      </c>
      <c r="AV48" s="75" t="e">
        <f>VLOOKUP(AT48,Ülke!$A$1:$D$46,2,0)</f>
        <v>#N/A</v>
      </c>
      <c r="AW48" s="29" t="e">
        <f t="shared" si="50"/>
        <v>#DIV/0!</v>
      </c>
      <c r="AX48" s="64" t="e">
        <f t="shared" si="14"/>
        <v>#DIV/0!</v>
      </c>
      <c r="AY48" s="65">
        <v>43846</v>
      </c>
      <c r="AZ48" s="65">
        <v>44675</v>
      </c>
      <c r="BA48" s="50">
        <f t="shared" si="15"/>
        <v>-44675</v>
      </c>
      <c r="BB48" s="66" t="e">
        <f t="shared" si="16"/>
        <v>#DIV/0!</v>
      </c>
      <c r="BC48" s="67">
        <v>44676</v>
      </c>
      <c r="BD48" s="66" t="s">
        <v>118</v>
      </c>
      <c r="BE48" s="58" t="e">
        <f t="shared" si="17"/>
        <v>#DIV/0!</v>
      </c>
      <c r="BF48" s="30" t="e">
        <f t="shared" si="18"/>
        <v>#DIV/0!</v>
      </c>
      <c r="BG48" s="31"/>
      <c r="BH48" s="32" t="e">
        <f t="shared" si="19"/>
        <v>#DIV/0!</v>
      </c>
      <c r="BI48" s="28">
        <v>0.05</v>
      </c>
      <c r="BJ48" s="28">
        <v>2.5000000000000001E-2</v>
      </c>
      <c r="BK48" s="33" t="e">
        <f t="shared" si="130"/>
        <v>#DIV/0!</v>
      </c>
      <c r="BL48" s="33" t="e">
        <f t="shared" si="131"/>
        <v>#DIV/0!</v>
      </c>
      <c r="BM48" s="48" t="s">
        <v>139</v>
      </c>
      <c r="BO48" s="14" t="s">
        <v>84</v>
      </c>
      <c r="BP48" s="68"/>
      <c r="BQ48" s="14"/>
      <c r="BR48" s="35">
        <v>1257250.1000000001</v>
      </c>
      <c r="BS48" s="73">
        <v>62862.51</v>
      </c>
      <c r="BT48" s="98" t="e">
        <f t="shared" si="22"/>
        <v>#DIV/0!</v>
      </c>
      <c r="BU48" s="35">
        <v>45540</v>
      </c>
      <c r="BV48" s="36" t="s">
        <v>84</v>
      </c>
      <c r="BW48" s="37" t="s">
        <v>90</v>
      </c>
      <c r="BX48" s="38"/>
      <c r="BY48" s="36" t="s">
        <v>84</v>
      </c>
      <c r="BZ48" s="57">
        <v>2023</v>
      </c>
      <c r="CA48" s="32">
        <f>VLOOKUP(BZ48,$GP$1:$GR$17,2,0)</f>
        <v>31680</v>
      </c>
      <c r="CB48" s="32">
        <f>VLOOKUP(BZ48,$GP$1:$GR$17,3,0)</f>
        <v>264294</v>
      </c>
      <c r="CC48" s="32" t="e">
        <f t="shared" si="23"/>
        <v>#DIV/0!</v>
      </c>
      <c r="CD48" s="14" t="str">
        <f t="shared" si="24"/>
        <v/>
      </c>
      <c r="CF48" s="69">
        <f t="shared" si="25"/>
        <v>45540</v>
      </c>
      <c r="CG48" s="69" t="e">
        <f t="shared" si="26"/>
        <v>#DIV/0!</v>
      </c>
      <c r="CH48" s="69" t="e">
        <f t="shared" si="27"/>
        <v>#DIV/0!</v>
      </c>
      <c r="CL48" s="25"/>
      <c r="CM48" s="25"/>
      <c r="CN48" s="25"/>
      <c r="CR48" s="25"/>
      <c r="CS48" s="25"/>
      <c r="CT48" s="25"/>
      <c r="CX48" s="25"/>
      <c r="CY48" s="25"/>
      <c r="CZ48" s="25"/>
      <c r="DD48" s="25"/>
      <c r="DE48" s="25"/>
      <c r="DF48" s="25"/>
      <c r="DG48" s="25">
        <f t="shared" si="51"/>
        <v>0</v>
      </c>
    </row>
    <row r="49" spans="1:111" x14ac:dyDescent="0.25">
      <c r="A49" s="13"/>
      <c r="B49" s="13"/>
      <c r="C49" s="13"/>
      <c r="D49" s="24"/>
      <c r="E49" s="24"/>
      <c r="F49" s="100">
        <f t="shared" si="0"/>
        <v>0</v>
      </c>
      <c r="G49" s="21"/>
      <c r="J49" s="63"/>
      <c r="L49" s="63" t="s">
        <v>58</v>
      </c>
      <c r="M49" s="23" t="s">
        <v>61</v>
      </c>
      <c r="N49" s="13" t="s">
        <v>170</v>
      </c>
      <c r="O49" s="13" t="s">
        <v>148</v>
      </c>
      <c r="P49" s="13" t="s">
        <v>171</v>
      </c>
      <c r="U49" s="12">
        <f t="shared" si="1"/>
        <v>90</v>
      </c>
      <c r="X49" s="13"/>
      <c r="Y49" s="13"/>
      <c r="AA49" s="34" t="s">
        <v>84</v>
      </c>
      <c r="AB49" s="25">
        <v>0</v>
      </c>
      <c r="AC49" s="25">
        <f t="shared" si="2"/>
        <v>0</v>
      </c>
      <c r="AD49" s="55"/>
      <c r="AE49" s="55"/>
      <c r="AF49" s="45">
        <f t="shared" si="3"/>
        <v>0</v>
      </c>
      <c r="AG49" s="46" t="e">
        <f t="shared" si="4"/>
        <v>#DIV/0!</v>
      </c>
      <c r="AH49" s="26">
        <f t="shared" si="5"/>
        <v>0</v>
      </c>
      <c r="AI49" s="46" t="e">
        <f t="shared" si="6"/>
        <v>#DIV/0!</v>
      </c>
      <c r="AJ49" s="46" t="e">
        <f t="shared" si="7"/>
        <v>#DIV/0!</v>
      </c>
      <c r="AK49" s="61">
        <v>1</v>
      </c>
      <c r="AL49" s="27" t="e">
        <f t="shared" si="8"/>
        <v>#DIV/0!</v>
      </c>
      <c r="AM49" s="25" t="e">
        <f t="shared" si="9"/>
        <v>#DIV/0!</v>
      </c>
      <c r="AN49" s="25" t="e">
        <f t="shared" si="10"/>
        <v>#DIV/0!</v>
      </c>
      <c r="AO49" s="25" t="e">
        <f t="shared" si="11"/>
        <v>#DIV/0!</v>
      </c>
      <c r="AR49" s="11">
        <f t="shared" si="12"/>
        <v>180</v>
      </c>
      <c r="AS49" s="20" t="s">
        <v>147</v>
      </c>
      <c r="AU49" s="13" t="s">
        <v>142</v>
      </c>
      <c r="AV49" s="75" t="e">
        <f>VLOOKUP(AT49,Ülke!$A$1:$D$46,2,0)</f>
        <v>#N/A</v>
      </c>
      <c r="AW49" s="29" t="e">
        <f t="shared" si="50"/>
        <v>#DIV/0!</v>
      </c>
      <c r="AX49" s="64" t="e">
        <f t="shared" si="14"/>
        <v>#DIV/0!</v>
      </c>
      <c r="AY49" s="65">
        <v>43846</v>
      </c>
      <c r="AZ49" s="65">
        <v>44675</v>
      </c>
      <c r="BA49" s="50">
        <f t="shared" si="15"/>
        <v>-44675</v>
      </c>
      <c r="BB49" s="66" t="e">
        <f t="shared" si="16"/>
        <v>#DIV/0!</v>
      </c>
      <c r="BC49" s="67">
        <v>44676</v>
      </c>
      <c r="BD49" s="66" t="s">
        <v>118</v>
      </c>
      <c r="BE49" s="58" t="e">
        <f t="shared" si="17"/>
        <v>#DIV/0!</v>
      </c>
      <c r="BF49" s="30" t="e">
        <f t="shared" si="18"/>
        <v>#DIV/0!</v>
      </c>
      <c r="BG49" s="31"/>
      <c r="BH49" s="32" t="e">
        <f t="shared" si="19"/>
        <v>#DIV/0!</v>
      </c>
      <c r="BI49" s="28">
        <v>0.05</v>
      </c>
      <c r="BJ49" s="28">
        <v>2.5000000000000001E-2</v>
      </c>
      <c r="BK49" s="33" t="e">
        <f t="shared" si="130"/>
        <v>#DIV/0!</v>
      </c>
      <c r="BL49" s="33" t="e">
        <f t="shared" si="131"/>
        <v>#DIV/0!</v>
      </c>
      <c r="BM49" s="48" t="s">
        <v>139</v>
      </c>
      <c r="BO49" s="14" t="s">
        <v>84</v>
      </c>
      <c r="BP49" s="68"/>
      <c r="BQ49" s="14"/>
      <c r="BR49" s="35">
        <v>1257250.1000000001</v>
      </c>
      <c r="BS49" s="73">
        <v>62862.51</v>
      </c>
      <c r="BT49" s="98" t="e">
        <f t="shared" si="22"/>
        <v>#DIV/0!</v>
      </c>
      <c r="BU49" s="35">
        <v>45540</v>
      </c>
      <c r="BV49" s="36" t="s">
        <v>84</v>
      </c>
      <c r="BW49" s="37" t="s">
        <v>90</v>
      </c>
      <c r="BX49" s="38"/>
      <c r="BY49" s="36" t="s">
        <v>84</v>
      </c>
      <c r="BZ49" s="57">
        <v>2023</v>
      </c>
      <c r="CA49" s="32">
        <f>VLOOKUP(BZ49,$GP$1:$GR$17,2,0)</f>
        <v>31680</v>
      </c>
      <c r="CB49" s="32">
        <f>VLOOKUP(BZ49,$GP$1:$GR$17,3,0)</f>
        <v>264294</v>
      </c>
      <c r="CC49" s="32" t="e">
        <f t="shared" si="23"/>
        <v>#DIV/0!</v>
      </c>
      <c r="CD49" s="14" t="str">
        <f t="shared" si="24"/>
        <v/>
      </c>
      <c r="CF49" s="69">
        <f t="shared" si="25"/>
        <v>45540</v>
      </c>
      <c r="CG49" s="69" t="e">
        <f t="shared" si="26"/>
        <v>#DIV/0!</v>
      </c>
      <c r="CH49" s="69" t="e">
        <f t="shared" si="27"/>
        <v>#DIV/0!</v>
      </c>
      <c r="CL49" s="25"/>
      <c r="CM49" s="25"/>
      <c r="CN49" s="25"/>
      <c r="CR49" s="25"/>
      <c r="CS49" s="25"/>
      <c r="CT49" s="25"/>
      <c r="CX49" s="25"/>
      <c r="CY49" s="25"/>
      <c r="CZ49" s="25"/>
      <c r="DD49" s="25"/>
      <c r="DE49" s="25"/>
      <c r="DF49" s="25"/>
      <c r="DG49" s="25">
        <f t="shared" si="51"/>
        <v>0</v>
      </c>
    </row>
    <row r="50" spans="1:111" x14ac:dyDescent="0.25">
      <c r="A50" s="13"/>
      <c r="B50" s="13"/>
      <c r="C50" s="13"/>
      <c r="D50" s="24"/>
      <c r="E50" s="24"/>
      <c r="F50" s="100">
        <f t="shared" si="0"/>
        <v>0</v>
      </c>
      <c r="G50" s="21"/>
      <c r="J50" s="63"/>
      <c r="L50" s="63" t="s">
        <v>58</v>
      </c>
      <c r="M50" s="23" t="s">
        <v>61</v>
      </c>
      <c r="N50" s="13" t="s">
        <v>170</v>
      </c>
      <c r="O50" s="13" t="s">
        <v>148</v>
      </c>
      <c r="P50" s="13" t="s">
        <v>171</v>
      </c>
      <c r="U50" s="12">
        <f t="shared" si="1"/>
        <v>90</v>
      </c>
      <c r="X50" s="13"/>
      <c r="Y50" s="13"/>
      <c r="AA50" s="34" t="s">
        <v>84</v>
      </c>
      <c r="AB50" s="25">
        <v>0</v>
      </c>
      <c r="AC50" s="25">
        <f t="shared" si="2"/>
        <v>0</v>
      </c>
      <c r="AD50" s="55"/>
      <c r="AE50" s="55"/>
      <c r="AF50" s="45">
        <f t="shared" si="3"/>
        <v>0</v>
      </c>
      <c r="AG50" s="46" t="e">
        <f t="shared" si="4"/>
        <v>#DIV/0!</v>
      </c>
      <c r="AH50" s="26">
        <f t="shared" si="5"/>
        <v>0</v>
      </c>
      <c r="AI50" s="46" t="e">
        <f t="shared" si="6"/>
        <v>#DIV/0!</v>
      </c>
      <c r="AJ50" s="46" t="e">
        <f t="shared" si="7"/>
        <v>#DIV/0!</v>
      </c>
      <c r="AK50" s="61">
        <v>1</v>
      </c>
      <c r="AL50" s="27" t="e">
        <f t="shared" si="8"/>
        <v>#DIV/0!</v>
      </c>
      <c r="AM50" s="25" t="e">
        <f t="shared" si="9"/>
        <v>#DIV/0!</v>
      </c>
      <c r="AN50" s="25" t="e">
        <f t="shared" si="10"/>
        <v>#DIV/0!</v>
      </c>
      <c r="AO50" s="25" t="e">
        <f t="shared" si="11"/>
        <v>#DIV/0!</v>
      </c>
      <c r="AR50" s="11">
        <f t="shared" si="12"/>
        <v>180</v>
      </c>
      <c r="AS50" s="20" t="s">
        <v>147</v>
      </c>
      <c r="AU50" s="13" t="s">
        <v>142</v>
      </c>
      <c r="AV50" s="75" t="e">
        <f>VLOOKUP(AT50,Ülke!$A$1:$D$46,2,0)</f>
        <v>#N/A</v>
      </c>
      <c r="AW50" s="29" t="e">
        <f t="shared" si="50"/>
        <v>#DIV/0!</v>
      </c>
      <c r="AX50" s="64" t="e">
        <f t="shared" si="14"/>
        <v>#DIV/0!</v>
      </c>
      <c r="AY50" s="65">
        <v>43846</v>
      </c>
      <c r="AZ50" s="65">
        <v>44675</v>
      </c>
      <c r="BA50" s="50">
        <f t="shared" si="15"/>
        <v>-44675</v>
      </c>
      <c r="BB50" s="66" t="e">
        <f t="shared" si="16"/>
        <v>#DIV/0!</v>
      </c>
      <c r="BC50" s="67">
        <v>44676</v>
      </c>
      <c r="BD50" s="66" t="s">
        <v>118</v>
      </c>
      <c r="BE50" s="58" t="e">
        <f t="shared" si="17"/>
        <v>#DIV/0!</v>
      </c>
      <c r="BF50" s="30" t="e">
        <f t="shared" si="18"/>
        <v>#DIV/0!</v>
      </c>
      <c r="BG50" s="31"/>
      <c r="BH50" s="32" t="e">
        <f t="shared" si="19"/>
        <v>#DIV/0!</v>
      </c>
      <c r="BI50" s="28">
        <v>0.05</v>
      </c>
      <c r="BJ50" s="28">
        <v>2.5000000000000001E-2</v>
      </c>
      <c r="BK50" s="33" t="e">
        <f t="shared" si="130"/>
        <v>#DIV/0!</v>
      </c>
      <c r="BL50" s="33" t="e">
        <f t="shared" si="131"/>
        <v>#DIV/0!</v>
      </c>
      <c r="BM50" s="48" t="s">
        <v>139</v>
      </c>
      <c r="BO50" s="14" t="s">
        <v>84</v>
      </c>
      <c r="BP50" s="68"/>
      <c r="BQ50" s="14"/>
      <c r="BR50" s="35">
        <v>1257250.1000000001</v>
      </c>
      <c r="BS50" s="73">
        <v>62862.51</v>
      </c>
      <c r="BT50" s="98" t="e">
        <f t="shared" si="22"/>
        <v>#DIV/0!</v>
      </c>
      <c r="BU50" s="35">
        <v>45540</v>
      </c>
      <c r="BV50" s="36" t="s">
        <v>84</v>
      </c>
      <c r="BW50" s="37" t="s">
        <v>90</v>
      </c>
      <c r="BX50" s="38"/>
      <c r="BY50" s="36" t="s">
        <v>84</v>
      </c>
      <c r="BZ50" s="57">
        <v>2023</v>
      </c>
      <c r="CA50" s="32">
        <f>VLOOKUP(BZ50,$GP$1:$GR$17,2,0)</f>
        <v>31680</v>
      </c>
      <c r="CB50" s="32">
        <f>VLOOKUP(BZ50,$GP$1:$GR$17,3,0)</f>
        <v>264294</v>
      </c>
      <c r="CC50" s="32" t="e">
        <f t="shared" si="23"/>
        <v>#DIV/0!</v>
      </c>
      <c r="CD50" s="14" t="str">
        <f t="shared" si="24"/>
        <v/>
      </c>
      <c r="CF50" s="69">
        <f t="shared" si="25"/>
        <v>45540</v>
      </c>
      <c r="CG50" s="69" t="e">
        <f t="shared" si="26"/>
        <v>#DIV/0!</v>
      </c>
      <c r="CH50" s="69" t="e">
        <f t="shared" si="27"/>
        <v>#DIV/0!</v>
      </c>
      <c r="CL50" s="25"/>
      <c r="CM50" s="25"/>
      <c r="CN50" s="25"/>
      <c r="CR50" s="25"/>
      <c r="CS50" s="25"/>
      <c r="CT50" s="25"/>
      <c r="CX50" s="25"/>
      <c r="CY50" s="25"/>
      <c r="CZ50" s="25"/>
      <c r="DD50" s="25"/>
      <c r="DE50" s="25"/>
      <c r="DF50" s="25"/>
      <c r="DG50" s="25">
        <f t="shared" si="51"/>
        <v>0</v>
      </c>
    </row>
    <row r="51" spans="1:111" x14ac:dyDescent="0.25">
      <c r="A51" s="13"/>
      <c r="B51" s="13"/>
      <c r="C51" s="13"/>
      <c r="D51" s="24"/>
      <c r="E51" s="24"/>
      <c r="F51" s="100">
        <f t="shared" si="0"/>
        <v>0</v>
      </c>
      <c r="G51" s="21"/>
      <c r="J51" s="63"/>
      <c r="L51" s="63" t="s">
        <v>58</v>
      </c>
      <c r="M51" s="23" t="s">
        <v>61</v>
      </c>
      <c r="N51" s="13" t="s">
        <v>170</v>
      </c>
      <c r="O51" s="13" t="s">
        <v>148</v>
      </c>
      <c r="P51" s="13" t="s">
        <v>171</v>
      </c>
      <c r="U51" s="12">
        <f t="shared" si="1"/>
        <v>90</v>
      </c>
      <c r="X51" s="13"/>
      <c r="Y51" s="13"/>
      <c r="AA51" s="34" t="s">
        <v>84</v>
      </c>
      <c r="AB51" s="25">
        <v>0</v>
      </c>
      <c r="AC51" s="25">
        <f t="shared" si="2"/>
        <v>0</v>
      </c>
      <c r="AD51" s="55"/>
      <c r="AE51" s="55"/>
      <c r="AF51" s="45">
        <f t="shared" si="3"/>
        <v>0</v>
      </c>
      <c r="AG51" s="46" t="e">
        <f t="shared" si="4"/>
        <v>#DIV/0!</v>
      </c>
      <c r="AH51" s="26">
        <f t="shared" si="5"/>
        <v>0</v>
      </c>
      <c r="AI51" s="46" t="e">
        <f t="shared" si="6"/>
        <v>#DIV/0!</v>
      </c>
      <c r="AJ51" s="46" t="e">
        <f t="shared" si="7"/>
        <v>#DIV/0!</v>
      </c>
      <c r="AK51" s="61">
        <v>1</v>
      </c>
      <c r="AL51" s="27" t="e">
        <f t="shared" si="8"/>
        <v>#DIV/0!</v>
      </c>
      <c r="AM51" s="25" t="e">
        <f t="shared" si="9"/>
        <v>#DIV/0!</v>
      </c>
      <c r="AN51" s="25" t="e">
        <f t="shared" si="10"/>
        <v>#DIV/0!</v>
      </c>
      <c r="AO51" s="25" t="e">
        <f t="shared" si="11"/>
        <v>#DIV/0!</v>
      </c>
      <c r="AR51" s="11">
        <f t="shared" si="12"/>
        <v>180</v>
      </c>
      <c r="AS51" s="20" t="s">
        <v>147</v>
      </c>
      <c r="AU51" s="13" t="s">
        <v>142</v>
      </c>
      <c r="AV51" s="75" t="e">
        <f>VLOOKUP(AT51,Ülke!$A$1:$D$46,2,0)</f>
        <v>#N/A</v>
      </c>
      <c r="AW51" s="29" t="e">
        <f t="shared" si="50"/>
        <v>#DIV/0!</v>
      </c>
      <c r="AX51" s="64" t="e">
        <f t="shared" si="14"/>
        <v>#DIV/0!</v>
      </c>
      <c r="AY51" s="65">
        <v>43846</v>
      </c>
      <c r="AZ51" s="65">
        <v>44675</v>
      </c>
      <c r="BA51" s="50">
        <f t="shared" si="15"/>
        <v>-44675</v>
      </c>
      <c r="BB51" s="66" t="e">
        <f t="shared" si="16"/>
        <v>#DIV/0!</v>
      </c>
      <c r="BC51" s="67">
        <v>44676</v>
      </c>
      <c r="BD51" s="66" t="s">
        <v>118</v>
      </c>
      <c r="BE51" s="58" t="e">
        <f t="shared" si="17"/>
        <v>#DIV/0!</v>
      </c>
      <c r="BF51" s="30" t="e">
        <f t="shared" si="18"/>
        <v>#DIV/0!</v>
      </c>
      <c r="BG51" s="31"/>
      <c r="BH51" s="32" t="e">
        <f t="shared" si="19"/>
        <v>#DIV/0!</v>
      </c>
      <c r="BI51" s="28">
        <v>0.05</v>
      </c>
      <c r="BJ51" s="28">
        <v>2.5000000000000001E-2</v>
      </c>
      <c r="BK51" s="33" t="e">
        <f t="shared" si="130"/>
        <v>#DIV/0!</v>
      </c>
      <c r="BL51" s="33" t="e">
        <f t="shared" si="131"/>
        <v>#DIV/0!</v>
      </c>
      <c r="BM51" s="48" t="s">
        <v>139</v>
      </c>
      <c r="BO51" s="14" t="s">
        <v>84</v>
      </c>
      <c r="BP51" s="68"/>
      <c r="BQ51" s="14"/>
      <c r="BR51" s="35">
        <v>1257250.1000000001</v>
      </c>
      <c r="BS51" s="73">
        <v>62862.51</v>
      </c>
      <c r="BT51" s="98" t="e">
        <f t="shared" si="22"/>
        <v>#DIV/0!</v>
      </c>
      <c r="BU51" s="35">
        <v>45540</v>
      </c>
      <c r="BV51" s="36" t="s">
        <v>84</v>
      </c>
      <c r="BW51" s="37" t="s">
        <v>90</v>
      </c>
      <c r="BX51" s="38"/>
      <c r="BY51" s="36" t="s">
        <v>84</v>
      </c>
      <c r="BZ51" s="57">
        <v>2023</v>
      </c>
      <c r="CA51" s="32">
        <f>VLOOKUP(BZ51,$GP$1:$GR$17,2,0)</f>
        <v>31680</v>
      </c>
      <c r="CB51" s="32">
        <f>VLOOKUP(BZ51,$GP$1:$GR$17,3,0)</f>
        <v>264294</v>
      </c>
      <c r="CC51" s="32" t="e">
        <f t="shared" si="23"/>
        <v>#DIV/0!</v>
      </c>
      <c r="CD51" s="14" t="str">
        <f t="shared" si="24"/>
        <v/>
      </c>
      <c r="CF51" s="69">
        <f t="shared" si="25"/>
        <v>45540</v>
      </c>
      <c r="CG51" s="69" t="e">
        <f t="shared" si="26"/>
        <v>#DIV/0!</v>
      </c>
      <c r="CH51" s="69" t="e">
        <f t="shared" si="27"/>
        <v>#DIV/0!</v>
      </c>
      <c r="CL51" s="25"/>
      <c r="CM51" s="25"/>
      <c r="CN51" s="25"/>
      <c r="CR51" s="25"/>
      <c r="CS51" s="25"/>
      <c r="CT51" s="25"/>
      <c r="CX51" s="25"/>
      <c r="CY51" s="25"/>
      <c r="CZ51" s="25"/>
      <c r="DD51" s="25"/>
      <c r="DE51" s="25"/>
      <c r="DF51" s="25"/>
      <c r="DG51" s="25">
        <f t="shared" si="51"/>
        <v>0</v>
      </c>
    </row>
    <row r="52" spans="1:111" x14ac:dyDescent="0.25">
      <c r="A52" s="13"/>
      <c r="B52" s="13"/>
      <c r="C52" s="13"/>
      <c r="D52" s="24"/>
      <c r="E52" s="24"/>
      <c r="F52" s="100">
        <f t="shared" si="0"/>
        <v>0</v>
      </c>
      <c r="G52" s="21"/>
      <c r="J52" s="63"/>
      <c r="L52" s="63" t="s">
        <v>58</v>
      </c>
      <c r="M52" s="23" t="s">
        <v>61</v>
      </c>
      <c r="N52" s="13" t="s">
        <v>170</v>
      </c>
      <c r="O52" s="13" t="s">
        <v>148</v>
      </c>
      <c r="P52" s="13" t="s">
        <v>171</v>
      </c>
      <c r="U52" s="12">
        <f t="shared" si="1"/>
        <v>90</v>
      </c>
      <c r="X52" s="13"/>
      <c r="Y52" s="13"/>
      <c r="AA52" s="34" t="s">
        <v>84</v>
      </c>
      <c r="AB52" s="25">
        <v>0</v>
      </c>
      <c r="AC52" s="25">
        <f t="shared" si="2"/>
        <v>0</v>
      </c>
      <c r="AD52" s="55"/>
      <c r="AE52" s="55"/>
      <c r="AF52" s="45">
        <f t="shared" si="3"/>
        <v>0</v>
      </c>
      <c r="AG52" s="46" t="e">
        <f t="shared" si="4"/>
        <v>#DIV/0!</v>
      </c>
      <c r="AH52" s="26">
        <f t="shared" si="5"/>
        <v>0</v>
      </c>
      <c r="AI52" s="46" t="e">
        <f t="shared" si="6"/>
        <v>#DIV/0!</v>
      </c>
      <c r="AJ52" s="46" t="e">
        <f t="shared" si="7"/>
        <v>#DIV/0!</v>
      </c>
      <c r="AK52" s="61">
        <v>1</v>
      </c>
      <c r="AL52" s="27" t="e">
        <f t="shared" si="8"/>
        <v>#DIV/0!</v>
      </c>
      <c r="AM52" s="25" t="e">
        <f t="shared" si="9"/>
        <v>#DIV/0!</v>
      </c>
      <c r="AN52" s="25" t="e">
        <f t="shared" si="10"/>
        <v>#DIV/0!</v>
      </c>
      <c r="AO52" s="25" t="e">
        <f t="shared" si="11"/>
        <v>#DIV/0!</v>
      </c>
      <c r="AR52" s="11">
        <f t="shared" si="12"/>
        <v>180</v>
      </c>
      <c r="AS52" s="20" t="s">
        <v>147</v>
      </c>
      <c r="AU52" s="13" t="s">
        <v>142</v>
      </c>
      <c r="AV52" s="75" t="e">
        <f>VLOOKUP(AT52,Ülke!$A$1:$D$46,2,0)</f>
        <v>#N/A</v>
      </c>
      <c r="AW52" s="29" t="e">
        <f t="shared" si="50"/>
        <v>#DIV/0!</v>
      </c>
      <c r="AX52" s="64" t="e">
        <f t="shared" si="14"/>
        <v>#DIV/0!</v>
      </c>
      <c r="AY52" s="65">
        <v>43846</v>
      </c>
      <c r="AZ52" s="65">
        <v>44675</v>
      </c>
      <c r="BA52" s="50">
        <f t="shared" si="15"/>
        <v>-44675</v>
      </c>
      <c r="BB52" s="66" t="e">
        <f t="shared" si="16"/>
        <v>#DIV/0!</v>
      </c>
      <c r="BC52" s="67">
        <v>44676</v>
      </c>
      <c r="BD52" s="66" t="s">
        <v>118</v>
      </c>
      <c r="BE52" s="58" t="e">
        <f t="shared" si="17"/>
        <v>#DIV/0!</v>
      </c>
      <c r="BF52" s="30" t="e">
        <f t="shared" si="18"/>
        <v>#DIV/0!</v>
      </c>
      <c r="BG52" s="31"/>
      <c r="BH52" s="32" t="e">
        <f t="shared" si="19"/>
        <v>#DIV/0!</v>
      </c>
      <c r="BI52" s="28">
        <v>0.05</v>
      </c>
      <c r="BJ52" s="28">
        <v>2.5000000000000001E-2</v>
      </c>
      <c r="BK52" s="33" t="e">
        <f t="shared" si="130"/>
        <v>#DIV/0!</v>
      </c>
      <c r="BL52" s="33" t="e">
        <f t="shared" si="131"/>
        <v>#DIV/0!</v>
      </c>
      <c r="BM52" s="48" t="s">
        <v>139</v>
      </c>
      <c r="BO52" s="14" t="s">
        <v>84</v>
      </c>
      <c r="BP52" s="68"/>
      <c r="BQ52" s="14"/>
      <c r="BR52" s="35">
        <v>1257250.1000000001</v>
      </c>
      <c r="BS52" s="73">
        <v>62862.51</v>
      </c>
      <c r="BT52" s="98" t="e">
        <f t="shared" si="22"/>
        <v>#DIV/0!</v>
      </c>
      <c r="BU52" s="35">
        <v>45540</v>
      </c>
      <c r="BV52" s="36" t="s">
        <v>84</v>
      </c>
      <c r="BW52" s="37" t="s">
        <v>90</v>
      </c>
      <c r="BX52" s="38"/>
      <c r="BY52" s="36" t="s">
        <v>84</v>
      </c>
      <c r="BZ52" s="57">
        <v>2023</v>
      </c>
      <c r="CA52" s="32">
        <f>VLOOKUP(BZ52,$GP$1:$GR$17,2,0)</f>
        <v>31680</v>
      </c>
      <c r="CB52" s="32">
        <f>VLOOKUP(BZ52,$GP$1:$GR$17,3,0)</f>
        <v>264294</v>
      </c>
      <c r="CC52" s="32" t="e">
        <f t="shared" si="23"/>
        <v>#DIV/0!</v>
      </c>
      <c r="CD52" s="14" t="str">
        <f t="shared" si="24"/>
        <v/>
      </c>
      <c r="CF52" s="69">
        <f t="shared" si="25"/>
        <v>45540</v>
      </c>
      <c r="CG52" s="69" t="e">
        <f t="shared" si="26"/>
        <v>#DIV/0!</v>
      </c>
      <c r="CH52" s="69" t="e">
        <f t="shared" si="27"/>
        <v>#DIV/0!</v>
      </c>
      <c r="CL52" s="25"/>
      <c r="CM52" s="25"/>
      <c r="CN52" s="25"/>
      <c r="CR52" s="25"/>
      <c r="CS52" s="25"/>
      <c r="CT52" s="25"/>
      <c r="CX52" s="25"/>
      <c r="CY52" s="25"/>
      <c r="CZ52" s="25"/>
      <c r="DD52" s="25"/>
      <c r="DE52" s="25"/>
      <c r="DF52" s="25"/>
      <c r="DG52" s="25">
        <f t="shared" si="51"/>
        <v>0</v>
      </c>
    </row>
    <row r="53" spans="1:111" x14ac:dyDescent="0.25">
      <c r="A53" s="13"/>
      <c r="B53" s="13"/>
      <c r="C53" s="13"/>
      <c r="D53" s="24"/>
      <c r="E53" s="24"/>
      <c r="F53" s="100">
        <f t="shared" si="0"/>
        <v>0</v>
      </c>
      <c r="G53" s="21"/>
      <c r="J53" s="63"/>
      <c r="L53" s="63" t="s">
        <v>58</v>
      </c>
      <c r="M53" s="23" t="s">
        <v>61</v>
      </c>
      <c r="N53" s="13" t="s">
        <v>170</v>
      </c>
      <c r="O53" s="13" t="s">
        <v>148</v>
      </c>
      <c r="P53" s="13" t="s">
        <v>171</v>
      </c>
      <c r="U53" s="12">
        <f t="shared" si="1"/>
        <v>90</v>
      </c>
      <c r="X53" s="13"/>
      <c r="Y53" s="13"/>
      <c r="AA53" s="34" t="s">
        <v>84</v>
      </c>
      <c r="AB53" s="25">
        <v>0</v>
      </c>
      <c r="AC53" s="25">
        <f t="shared" si="2"/>
        <v>0</v>
      </c>
      <c r="AD53" s="55"/>
      <c r="AE53" s="55"/>
      <c r="AF53" s="45">
        <f t="shared" si="3"/>
        <v>0</v>
      </c>
      <c r="AG53" s="46" t="e">
        <f t="shared" si="4"/>
        <v>#DIV/0!</v>
      </c>
      <c r="AH53" s="26">
        <f t="shared" si="5"/>
        <v>0</v>
      </c>
      <c r="AI53" s="46" t="e">
        <f t="shared" si="6"/>
        <v>#DIV/0!</v>
      </c>
      <c r="AJ53" s="46" t="e">
        <f t="shared" si="7"/>
        <v>#DIV/0!</v>
      </c>
      <c r="AK53" s="61">
        <v>1</v>
      </c>
      <c r="AL53" s="27" t="e">
        <f t="shared" si="8"/>
        <v>#DIV/0!</v>
      </c>
      <c r="AM53" s="25" t="e">
        <f t="shared" si="9"/>
        <v>#DIV/0!</v>
      </c>
      <c r="AN53" s="25" t="e">
        <f t="shared" si="10"/>
        <v>#DIV/0!</v>
      </c>
      <c r="AO53" s="25" t="e">
        <f t="shared" si="11"/>
        <v>#DIV/0!</v>
      </c>
      <c r="AR53" s="11">
        <f t="shared" si="12"/>
        <v>180</v>
      </c>
      <c r="AS53" s="20" t="s">
        <v>147</v>
      </c>
      <c r="AU53" s="13" t="s">
        <v>142</v>
      </c>
      <c r="AV53" s="75" t="e">
        <f>VLOOKUP(AT53,Ülke!$A$1:$D$46,2,0)</f>
        <v>#N/A</v>
      </c>
      <c r="AW53" s="29" t="e">
        <f t="shared" si="50"/>
        <v>#DIV/0!</v>
      </c>
      <c r="AX53" s="64" t="e">
        <f t="shared" si="14"/>
        <v>#DIV/0!</v>
      </c>
      <c r="AY53" s="65">
        <v>43846</v>
      </c>
      <c r="AZ53" s="65">
        <v>44675</v>
      </c>
      <c r="BA53" s="50">
        <f t="shared" si="15"/>
        <v>-44675</v>
      </c>
      <c r="BB53" s="66" t="e">
        <f t="shared" si="16"/>
        <v>#DIV/0!</v>
      </c>
      <c r="BC53" s="67">
        <v>44676</v>
      </c>
      <c r="BD53" s="66" t="s">
        <v>118</v>
      </c>
      <c r="BE53" s="58" t="e">
        <f t="shared" si="17"/>
        <v>#DIV/0!</v>
      </c>
      <c r="BF53" s="30" t="e">
        <f t="shared" si="18"/>
        <v>#DIV/0!</v>
      </c>
      <c r="BG53" s="31"/>
      <c r="BH53" s="32" t="e">
        <f t="shared" si="19"/>
        <v>#DIV/0!</v>
      </c>
      <c r="BI53" s="28">
        <v>0.05</v>
      </c>
      <c r="BJ53" s="28">
        <v>2.5000000000000001E-2</v>
      </c>
      <c r="BK53" s="33" t="e">
        <f t="shared" si="130"/>
        <v>#DIV/0!</v>
      </c>
      <c r="BL53" s="33" t="e">
        <f t="shared" si="131"/>
        <v>#DIV/0!</v>
      </c>
      <c r="BM53" s="48" t="s">
        <v>139</v>
      </c>
      <c r="BO53" s="14" t="s">
        <v>84</v>
      </c>
      <c r="BP53" s="68"/>
      <c r="BQ53" s="14"/>
      <c r="BR53" s="35">
        <v>1257250.1000000001</v>
      </c>
      <c r="BS53" s="73">
        <v>62862.51</v>
      </c>
      <c r="BT53" s="98" t="e">
        <f t="shared" si="22"/>
        <v>#DIV/0!</v>
      </c>
      <c r="BU53" s="35">
        <v>45540</v>
      </c>
      <c r="BV53" s="36" t="s">
        <v>84</v>
      </c>
      <c r="BW53" s="37" t="s">
        <v>90</v>
      </c>
      <c r="BX53" s="38"/>
      <c r="BY53" s="36" t="s">
        <v>84</v>
      </c>
      <c r="BZ53" s="57">
        <v>2023</v>
      </c>
      <c r="CA53" s="32">
        <f>VLOOKUP(BZ53,$GP$1:$GR$17,2,0)</f>
        <v>31680</v>
      </c>
      <c r="CB53" s="32">
        <f>VLOOKUP(BZ53,$GP$1:$GR$17,3,0)</f>
        <v>264294</v>
      </c>
      <c r="CC53" s="32" t="e">
        <f t="shared" si="23"/>
        <v>#DIV/0!</v>
      </c>
      <c r="CD53" s="14" t="str">
        <f t="shared" si="24"/>
        <v/>
      </c>
      <c r="CF53" s="69">
        <f t="shared" si="25"/>
        <v>45540</v>
      </c>
      <c r="CG53" s="69" t="e">
        <f t="shared" si="26"/>
        <v>#DIV/0!</v>
      </c>
      <c r="CH53" s="69" t="e">
        <f t="shared" si="27"/>
        <v>#DIV/0!</v>
      </c>
      <c r="CL53" s="25"/>
      <c r="CM53" s="25"/>
      <c r="CN53" s="25"/>
      <c r="CR53" s="25"/>
      <c r="CS53" s="25"/>
      <c r="CT53" s="25"/>
      <c r="CX53" s="25"/>
      <c r="CY53" s="25"/>
      <c r="CZ53" s="25"/>
      <c r="DD53" s="25"/>
      <c r="DE53" s="25"/>
      <c r="DF53" s="25"/>
      <c r="DG53" s="25">
        <f t="shared" si="51"/>
        <v>0</v>
      </c>
    </row>
    <row r="54" spans="1:111" x14ac:dyDescent="0.25">
      <c r="A54" s="13"/>
      <c r="B54" s="13"/>
      <c r="C54" s="13"/>
      <c r="D54" s="24"/>
      <c r="E54" s="24"/>
      <c r="F54" s="100">
        <f t="shared" si="0"/>
        <v>0</v>
      </c>
      <c r="G54" s="21"/>
      <c r="J54" s="63"/>
      <c r="L54" s="63" t="s">
        <v>58</v>
      </c>
      <c r="M54" s="23" t="s">
        <v>61</v>
      </c>
      <c r="N54" s="13" t="s">
        <v>170</v>
      </c>
      <c r="O54" s="13" t="s">
        <v>148</v>
      </c>
      <c r="P54" s="13" t="s">
        <v>171</v>
      </c>
      <c r="U54" s="12">
        <f t="shared" si="1"/>
        <v>90</v>
      </c>
      <c r="X54" s="13"/>
      <c r="Y54" s="13"/>
      <c r="AA54" s="34" t="s">
        <v>84</v>
      </c>
      <c r="AB54" s="25">
        <v>0</v>
      </c>
      <c r="AC54" s="25">
        <f t="shared" si="2"/>
        <v>0</v>
      </c>
      <c r="AD54" s="55"/>
      <c r="AE54" s="55"/>
      <c r="AF54" s="45">
        <f t="shared" si="3"/>
        <v>0</v>
      </c>
      <c r="AG54" s="46" t="e">
        <f t="shared" si="4"/>
        <v>#DIV/0!</v>
      </c>
      <c r="AH54" s="26">
        <f t="shared" si="5"/>
        <v>0</v>
      </c>
      <c r="AI54" s="46" t="e">
        <f t="shared" si="6"/>
        <v>#DIV/0!</v>
      </c>
      <c r="AJ54" s="46" t="e">
        <f t="shared" si="7"/>
        <v>#DIV/0!</v>
      </c>
      <c r="AK54" s="61">
        <v>1</v>
      </c>
      <c r="AL54" s="27" t="e">
        <f t="shared" si="8"/>
        <v>#DIV/0!</v>
      </c>
      <c r="AM54" s="25" t="e">
        <f t="shared" si="9"/>
        <v>#DIV/0!</v>
      </c>
      <c r="AN54" s="25" t="e">
        <f t="shared" si="10"/>
        <v>#DIV/0!</v>
      </c>
      <c r="AO54" s="25" t="e">
        <f t="shared" si="11"/>
        <v>#DIV/0!</v>
      </c>
      <c r="AR54" s="11">
        <f t="shared" si="12"/>
        <v>180</v>
      </c>
      <c r="AS54" s="20" t="s">
        <v>147</v>
      </c>
      <c r="AU54" s="13" t="s">
        <v>142</v>
      </c>
      <c r="AV54" s="75" t="e">
        <f>VLOOKUP(AT54,Ülke!$A$1:$D$46,2,0)</f>
        <v>#N/A</v>
      </c>
      <c r="AW54" s="29" t="e">
        <f t="shared" si="50"/>
        <v>#DIV/0!</v>
      </c>
      <c r="AX54" s="64" t="e">
        <f t="shared" si="14"/>
        <v>#DIV/0!</v>
      </c>
      <c r="AY54" s="65">
        <v>43846</v>
      </c>
      <c r="AZ54" s="65">
        <v>44675</v>
      </c>
      <c r="BA54" s="50">
        <f t="shared" si="15"/>
        <v>-44675</v>
      </c>
      <c r="BB54" s="66" t="e">
        <f t="shared" si="16"/>
        <v>#DIV/0!</v>
      </c>
      <c r="BC54" s="67">
        <v>44676</v>
      </c>
      <c r="BD54" s="66" t="s">
        <v>118</v>
      </c>
      <c r="BE54" s="58" t="e">
        <f t="shared" si="17"/>
        <v>#DIV/0!</v>
      </c>
      <c r="BF54" s="30" t="e">
        <f t="shared" si="18"/>
        <v>#DIV/0!</v>
      </c>
      <c r="BG54" s="31"/>
      <c r="BH54" s="32" t="e">
        <f t="shared" si="19"/>
        <v>#DIV/0!</v>
      </c>
      <c r="BI54" s="28">
        <v>0.05</v>
      </c>
      <c r="BJ54" s="28">
        <v>2.5000000000000001E-2</v>
      </c>
      <c r="BK54" s="33" t="e">
        <f t="shared" si="130"/>
        <v>#DIV/0!</v>
      </c>
      <c r="BL54" s="33" t="e">
        <f t="shared" si="131"/>
        <v>#DIV/0!</v>
      </c>
      <c r="BM54" s="48" t="s">
        <v>139</v>
      </c>
      <c r="BO54" s="14" t="s">
        <v>84</v>
      </c>
      <c r="BP54" s="68"/>
      <c r="BQ54" s="14"/>
      <c r="BR54" s="35">
        <v>1257250.1000000001</v>
      </c>
      <c r="BS54" s="73">
        <v>62862.51</v>
      </c>
      <c r="BT54" s="98" t="e">
        <f t="shared" si="22"/>
        <v>#DIV/0!</v>
      </c>
      <c r="BU54" s="35">
        <v>45540</v>
      </c>
      <c r="BV54" s="36" t="s">
        <v>84</v>
      </c>
      <c r="BW54" s="37" t="s">
        <v>90</v>
      </c>
      <c r="BX54" s="38"/>
      <c r="BY54" s="36" t="s">
        <v>84</v>
      </c>
      <c r="BZ54" s="57">
        <v>2023</v>
      </c>
      <c r="CA54" s="32">
        <f>VLOOKUP(BZ54,$GP$1:$GR$17,2,0)</f>
        <v>31680</v>
      </c>
      <c r="CB54" s="32">
        <f>VLOOKUP(BZ54,$GP$1:$GR$17,3,0)</f>
        <v>264294</v>
      </c>
      <c r="CC54" s="32" t="e">
        <f t="shared" si="23"/>
        <v>#DIV/0!</v>
      </c>
      <c r="CD54" s="14" t="str">
        <f t="shared" si="24"/>
        <v/>
      </c>
      <c r="CF54" s="69">
        <f t="shared" si="25"/>
        <v>45540</v>
      </c>
      <c r="CG54" s="69" t="e">
        <f t="shared" si="26"/>
        <v>#DIV/0!</v>
      </c>
      <c r="CH54" s="69" t="e">
        <f t="shared" si="27"/>
        <v>#DIV/0!</v>
      </c>
      <c r="CL54" s="25"/>
      <c r="CM54" s="25"/>
      <c r="CN54" s="25"/>
      <c r="CR54" s="25"/>
      <c r="CS54" s="25"/>
      <c r="CT54" s="25"/>
      <c r="CX54" s="25"/>
      <c r="CY54" s="25"/>
      <c r="CZ54" s="25"/>
      <c r="DD54" s="25"/>
      <c r="DE54" s="25"/>
      <c r="DF54" s="25"/>
      <c r="DG54" s="25">
        <f t="shared" si="51"/>
        <v>0</v>
      </c>
    </row>
    <row r="55" spans="1:111" x14ac:dyDescent="0.25">
      <c r="A55" s="13"/>
      <c r="B55" s="13"/>
      <c r="C55" s="13"/>
      <c r="D55" s="24"/>
      <c r="E55" s="24"/>
      <c r="F55" s="100">
        <f t="shared" si="0"/>
        <v>0</v>
      </c>
      <c r="G55" s="21"/>
      <c r="J55" s="63"/>
      <c r="L55" s="63" t="s">
        <v>58</v>
      </c>
      <c r="M55" s="23" t="s">
        <v>61</v>
      </c>
      <c r="N55" s="13" t="s">
        <v>170</v>
      </c>
      <c r="O55" s="13" t="s">
        <v>148</v>
      </c>
      <c r="P55" s="13" t="s">
        <v>171</v>
      </c>
      <c r="U55" s="12">
        <f t="shared" si="1"/>
        <v>90</v>
      </c>
      <c r="X55" s="13"/>
      <c r="Y55" s="13"/>
      <c r="AA55" s="34" t="s">
        <v>84</v>
      </c>
      <c r="AB55" s="25">
        <v>0</v>
      </c>
      <c r="AC55" s="25">
        <f t="shared" si="2"/>
        <v>0</v>
      </c>
      <c r="AD55" s="55"/>
      <c r="AE55" s="55"/>
      <c r="AF55" s="45">
        <f t="shared" si="3"/>
        <v>0</v>
      </c>
      <c r="AG55" s="46" t="e">
        <f t="shared" si="4"/>
        <v>#DIV/0!</v>
      </c>
      <c r="AH55" s="26">
        <f t="shared" si="5"/>
        <v>0</v>
      </c>
      <c r="AI55" s="46" t="e">
        <f t="shared" si="6"/>
        <v>#DIV/0!</v>
      </c>
      <c r="AJ55" s="46" t="e">
        <f t="shared" si="7"/>
        <v>#DIV/0!</v>
      </c>
      <c r="AK55" s="61">
        <v>1</v>
      </c>
      <c r="AL55" s="27" t="e">
        <f t="shared" si="8"/>
        <v>#DIV/0!</v>
      </c>
      <c r="AM55" s="25" t="e">
        <f t="shared" si="9"/>
        <v>#DIV/0!</v>
      </c>
      <c r="AN55" s="25" t="e">
        <f t="shared" si="10"/>
        <v>#DIV/0!</v>
      </c>
      <c r="AO55" s="25" t="e">
        <f t="shared" si="11"/>
        <v>#DIV/0!</v>
      </c>
      <c r="AR55" s="11">
        <f t="shared" si="12"/>
        <v>180</v>
      </c>
      <c r="AS55" s="20" t="s">
        <v>147</v>
      </c>
      <c r="AU55" s="13" t="s">
        <v>142</v>
      </c>
      <c r="AV55" s="75" t="e">
        <f>VLOOKUP(AT55,Ülke!$A$1:$D$46,2,0)</f>
        <v>#N/A</v>
      </c>
      <c r="AW55" s="29" t="e">
        <f t="shared" si="50"/>
        <v>#DIV/0!</v>
      </c>
      <c r="AX55" s="64" t="e">
        <f t="shared" si="14"/>
        <v>#DIV/0!</v>
      </c>
      <c r="AY55" s="65">
        <v>43846</v>
      </c>
      <c r="AZ55" s="65">
        <v>44675</v>
      </c>
      <c r="BA55" s="50">
        <f t="shared" si="15"/>
        <v>-44675</v>
      </c>
      <c r="BB55" s="66" t="e">
        <f t="shared" si="16"/>
        <v>#DIV/0!</v>
      </c>
      <c r="BC55" s="67">
        <v>44676</v>
      </c>
      <c r="BD55" s="66" t="s">
        <v>118</v>
      </c>
      <c r="BE55" s="58" t="e">
        <f t="shared" si="17"/>
        <v>#DIV/0!</v>
      </c>
      <c r="BF55" s="30" t="e">
        <f t="shared" si="18"/>
        <v>#DIV/0!</v>
      </c>
      <c r="BG55" s="31"/>
      <c r="BH55" s="32" t="e">
        <f t="shared" si="19"/>
        <v>#DIV/0!</v>
      </c>
      <c r="BI55" s="28">
        <v>0.05</v>
      </c>
      <c r="BJ55" s="28">
        <v>2.5000000000000001E-2</v>
      </c>
      <c r="BK55" s="33" t="e">
        <f t="shared" si="130"/>
        <v>#DIV/0!</v>
      </c>
      <c r="BL55" s="33" t="e">
        <f t="shared" si="131"/>
        <v>#DIV/0!</v>
      </c>
      <c r="BM55" s="48" t="s">
        <v>139</v>
      </c>
      <c r="BO55" s="14" t="s">
        <v>84</v>
      </c>
      <c r="BP55" s="68"/>
      <c r="BQ55" s="14"/>
      <c r="BR55" s="35">
        <v>1257250.1000000001</v>
      </c>
      <c r="BS55" s="73">
        <v>62862.51</v>
      </c>
      <c r="BT55" s="98" t="e">
        <f t="shared" si="22"/>
        <v>#DIV/0!</v>
      </c>
      <c r="BU55" s="35">
        <v>45540</v>
      </c>
      <c r="BV55" s="36" t="s">
        <v>84</v>
      </c>
      <c r="BW55" s="37" t="s">
        <v>90</v>
      </c>
      <c r="BX55" s="38"/>
      <c r="BY55" s="36" t="s">
        <v>84</v>
      </c>
      <c r="BZ55" s="57">
        <v>2023</v>
      </c>
      <c r="CA55" s="32">
        <f>VLOOKUP(BZ55,$GP$1:$GR$17,2,0)</f>
        <v>31680</v>
      </c>
      <c r="CB55" s="32">
        <f>VLOOKUP(BZ55,$GP$1:$GR$17,3,0)</f>
        <v>264294</v>
      </c>
      <c r="CC55" s="32" t="e">
        <f t="shared" si="23"/>
        <v>#DIV/0!</v>
      </c>
      <c r="CD55" s="14" t="str">
        <f t="shared" si="24"/>
        <v/>
      </c>
      <c r="CF55" s="69">
        <f t="shared" si="25"/>
        <v>45540</v>
      </c>
      <c r="CG55" s="69" t="e">
        <f t="shared" si="26"/>
        <v>#DIV/0!</v>
      </c>
      <c r="CH55" s="69" t="e">
        <f t="shared" si="27"/>
        <v>#DIV/0!</v>
      </c>
      <c r="CL55" s="25"/>
      <c r="CM55" s="25"/>
      <c r="CN55" s="25"/>
      <c r="CR55" s="25"/>
      <c r="CS55" s="25"/>
      <c r="CT55" s="25"/>
      <c r="CX55" s="25"/>
      <c r="CY55" s="25"/>
      <c r="CZ55" s="25"/>
      <c r="DD55" s="25"/>
      <c r="DE55" s="25"/>
      <c r="DF55" s="25"/>
      <c r="DG55" s="25">
        <f t="shared" si="51"/>
        <v>0</v>
      </c>
    </row>
    <row r="56" spans="1:111" x14ac:dyDescent="0.25">
      <c r="A56" s="13"/>
      <c r="B56" s="13"/>
      <c r="C56" s="13"/>
      <c r="D56" s="24"/>
      <c r="E56" s="24"/>
      <c r="F56" s="100">
        <f t="shared" si="0"/>
        <v>0</v>
      </c>
      <c r="G56" s="21"/>
      <c r="J56" s="63"/>
      <c r="L56" s="63" t="s">
        <v>58</v>
      </c>
      <c r="M56" s="23" t="s">
        <v>61</v>
      </c>
      <c r="N56" s="13" t="s">
        <v>170</v>
      </c>
      <c r="O56" s="13" t="s">
        <v>148</v>
      </c>
      <c r="P56" s="13" t="s">
        <v>171</v>
      </c>
      <c r="U56" s="12">
        <f t="shared" si="1"/>
        <v>90</v>
      </c>
      <c r="X56" s="13"/>
      <c r="Y56" s="13"/>
      <c r="AA56" s="34" t="s">
        <v>84</v>
      </c>
      <c r="AB56" s="25">
        <v>0</v>
      </c>
      <c r="AC56" s="25">
        <f t="shared" si="2"/>
        <v>0</v>
      </c>
      <c r="AD56" s="55"/>
      <c r="AE56" s="55"/>
      <c r="AF56" s="45">
        <f t="shared" si="3"/>
        <v>0</v>
      </c>
      <c r="AG56" s="46" t="e">
        <f t="shared" si="4"/>
        <v>#DIV/0!</v>
      </c>
      <c r="AH56" s="26">
        <f t="shared" si="5"/>
        <v>0</v>
      </c>
      <c r="AI56" s="46" t="e">
        <f t="shared" si="6"/>
        <v>#DIV/0!</v>
      </c>
      <c r="AJ56" s="46" t="e">
        <f t="shared" si="7"/>
        <v>#DIV/0!</v>
      </c>
      <c r="AK56" s="61">
        <v>1</v>
      </c>
      <c r="AL56" s="27" t="e">
        <f t="shared" si="8"/>
        <v>#DIV/0!</v>
      </c>
      <c r="AM56" s="25" t="e">
        <f t="shared" si="9"/>
        <v>#DIV/0!</v>
      </c>
      <c r="AN56" s="25" t="e">
        <f t="shared" si="10"/>
        <v>#DIV/0!</v>
      </c>
      <c r="AO56" s="25" t="e">
        <f t="shared" si="11"/>
        <v>#DIV/0!</v>
      </c>
      <c r="AR56" s="11">
        <f t="shared" si="12"/>
        <v>180</v>
      </c>
      <c r="AS56" s="20" t="s">
        <v>147</v>
      </c>
      <c r="AU56" s="13" t="s">
        <v>142</v>
      </c>
      <c r="AV56" s="75" t="e">
        <f>VLOOKUP(AT56,Ülke!$A$1:$D$46,2,0)</f>
        <v>#N/A</v>
      </c>
      <c r="AW56" s="29" t="e">
        <f t="shared" si="50"/>
        <v>#DIV/0!</v>
      </c>
      <c r="AX56" s="64" t="e">
        <f t="shared" si="14"/>
        <v>#DIV/0!</v>
      </c>
      <c r="AY56" s="65">
        <v>43846</v>
      </c>
      <c r="AZ56" s="65">
        <v>44675</v>
      </c>
      <c r="BA56" s="50">
        <f t="shared" si="15"/>
        <v>-44675</v>
      </c>
      <c r="BB56" s="66" t="e">
        <f t="shared" si="16"/>
        <v>#DIV/0!</v>
      </c>
      <c r="BC56" s="67">
        <v>44676</v>
      </c>
      <c r="BD56" s="66" t="s">
        <v>118</v>
      </c>
      <c r="BE56" s="58" t="e">
        <f t="shared" si="17"/>
        <v>#DIV/0!</v>
      </c>
      <c r="BF56" s="30" t="e">
        <f t="shared" si="18"/>
        <v>#DIV/0!</v>
      </c>
      <c r="BG56" s="31"/>
      <c r="BH56" s="32" t="e">
        <f t="shared" si="19"/>
        <v>#DIV/0!</v>
      </c>
      <c r="BI56" s="28">
        <v>0.05</v>
      </c>
      <c r="BJ56" s="28">
        <v>2.5000000000000001E-2</v>
      </c>
      <c r="BK56" s="33" t="e">
        <f t="shared" si="130"/>
        <v>#DIV/0!</v>
      </c>
      <c r="BL56" s="33" t="e">
        <f t="shared" si="131"/>
        <v>#DIV/0!</v>
      </c>
      <c r="BM56" s="48" t="s">
        <v>139</v>
      </c>
      <c r="BO56" s="14" t="s">
        <v>84</v>
      </c>
      <c r="BP56" s="68"/>
      <c r="BQ56" s="14"/>
      <c r="BR56" s="35">
        <v>1257250.1000000001</v>
      </c>
      <c r="BS56" s="73">
        <v>62862.51</v>
      </c>
      <c r="BT56" s="98" t="e">
        <f t="shared" si="22"/>
        <v>#DIV/0!</v>
      </c>
      <c r="BU56" s="35">
        <v>45540</v>
      </c>
      <c r="BV56" s="36" t="s">
        <v>84</v>
      </c>
      <c r="BW56" s="37" t="s">
        <v>90</v>
      </c>
      <c r="BX56" s="38"/>
      <c r="BY56" s="36" t="s">
        <v>84</v>
      </c>
      <c r="BZ56" s="57">
        <v>2023</v>
      </c>
      <c r="CA56" s="32">
        <f>VLOOKUP(BZ56,$GP$1:$GR$17,2,0)</f>
        <v>31680</v>
      </c>
      <c r="CB56" s="32">
        <f>VLOOKUP(BZ56,$GP$1:$GR$17,3,0)</f>
        <v>264294</v>
      </c>
      <c r="CC56" s="32" t="e">
        <f t="shared" si="23"/>
        <v>#DIV/0!</v>
      </c>
      <c r="CD56" s="14" t="str">
        <f t="shared" si="24"/>
        <v/>
      </c>
      <c r="CF56" s="69">
        <f t="shared" si="25"/>
        <v>45540</v>
      </c>
      <c r="CG56" s="69" t="e">
        <f t="shared" si="26"/>
        <v>#DIV/0!</v>
      </c>
      <c r="CH56" s="69" t="e">
        <f t="shared" si="27"/>
        <v>#DIV/0!</v>
      </c>
      <c r="CL56" s="25"/>
      <c r="CM56" s="25"/>
      <c r="CN56" s="25"/>
      <c r="CR56" s="25"/>
      <c r="CS56" s="25"/>
      <c r="CT56" s="25"/>
      <c r="CX56" s="25"/>
      <c r="CY56" s="25"/>
      <c r="CZ56" s="25"/>
      <c r="DD56" s="25"/>
      <c r="DE56" s="25"/>
      <c r="DF56" s="25"/>
      <c r="DG56" s="25">
        <f t="shared" si="51"/>
        <v>0</v>
      </c>
    </row>
    <row r="57" spans="1:111" x14ac:dyDescent="0.25">
      <c r="A57" s="13"/>
      <c r="B57" s="13"/>
      <c r="C57" s="13"/>
      <c r="D57" s="24"/>
      <c r="E57" s="24"/>
      <c r="F57" s="100">
        <f t="shared" si="0"/>
        <v>0</v>
      </c>
      <c r="G57" s="21"/>
      <c r="J57" s="63"/>
      <c r="L57" s="63" t="s">
        <v>58</v>
      </c>
      <c r="M57" s="23" t="s">
        <v>61</v>
      </c>
      <c r="N57" s="13" t="s">
        <v>170</v>
      </c>
      <c r="O57" s="13" t="s">
        <v>148</v>
      </c>
      <c r="P57" s="13" t="s">
        <v>171</v>
      </c>
      <c r="U57" s="12">
        <f t="shared" si="1"/>
        <v>90</v>
      </c>
      <c r="X57" s="13"/>
      <c r="Y57" s="13"/>
      <c r="AA57" s="34" t="s">
        <v>84</v>
      </c>
      <c r="AB57" s="25">
        <v>0</v>
      </c>
      <c r="AC57" s="25">
        <f t="shared" si="2"/>
        <v>0</v>
      </c>
      <c r="AD57" s="55"/>
      <c r="AE57" s="55"/>
      <c r="AF57" s="45">
        <f t="shared" si="3"/>
        <v>0</v>
      </c>
      <c r="AG57" s="46" t="e">
        <f t="shared" si="4"/>
        <v>#DIV/0!</v>
      </c>
      <c r="AH57" s="26">
        <f t="shared" si="5"/>
        <v>0</v>
      </c>
      <c r="AI57" s="46" t="e">
        <f t="shared" si="6"/>
        <v>#DIV/0!</v>
      </c>
      <c r="AJ57" s="46" t="e">
        <f t="shared" si="7"/>
        <v>#DIV/0!</v>
      </c>
      <c r="AK57" s="61">
        <v>1</v>
      </c>
      <c r="AL57" s="27" t="e">
        <f t="shared" si="8"/>
        <v>#DIV/0!</v>
      </c>
      <c r="AM57" s="25" t="e">
        <f t="shared" si="9"/>
        <v>#DIV/0!</v>
      </c>
      <c r="AN57" s="25" t="e">
        <f t="shared" si="10"/>
        <v>#DIV/0!</v>
      </c>
      <c r="AO57" s="25" t="e">
        <f t="shared" si="11"/>
        <v>#DIV/0!</v>
      </c>
      <c r="AR57" s="11">
        <f t="shared" si="12"/>
        <v>180</v>
      </c>
      <c r="AS57" s="20" t="s">
        <v>147</v>
      </c>
      <c r="AU57" s="13" t="s">
        <v>142</v>
      </c>
      <c r="AV57" s="75" t="e">
        <f>VLOOKUP(AT57,Ülke!$A$1:$D$46,2,0)</f>
        <v>#N/A</v>
      </c>
      <c r="AW57" s="29" t="e">
        <f t="shared" si="50"/>
        <v>#DIV/0!</v>
      </c>
      <c r="AX57" s="64" t="e">
        <f t="shared" si="14"/>
        <v>#DIV/0!</v>
      </c>
      <c r="AY57" s="65">
        <v>43846</v>
      </c>
      <c r="AZ57" s="65">
        <v>44675</v>
      </c>
      <c r="BA57" s="50">
        <f t="shared" si="15"/>
        <v>-44675</v>
      </c>
      <c r="BB57" s="66" t="e">
        <f t="shared" si="16"/>
        <v>#DIV/0!</v>
      </c>
      <c r="BC57" s="67">
        <v>44676</v>
      </c>
      <c r="BD57" s="66" t="s">
        <v>118</v>
      </c>
      <c r="BE57" s="58" t="e">
        <f t="shared" si="17"/>
        <v>#DIV/0!</v>
      </c>
      <c r="BF57" s="30" t="e">
        <f t="shared" si="18"/>
        <v>#DIV/0!</v>
      </c>
      <c r="BG57" s="31"/>
      <c r="BH57" s="32" t="e">
        <f t="shared" si="19"/>
        <v>#DIV/0!</v>
      </c>
      <c r="BI57" s="28">
        <v>0.05</v>
      </c>
      <c r="BJ57" s="28">
        <v>2.5000000000000001E-2</v>
      </c>
      <c r="BK57" s="33" t="e">
        <f t="shared" si="130"/>
        <v>#DIV/0!</v>
      </c>
      <c r="BL57" s="33" t="e">
        <f t="shared" si="131"/>
        <v>#DIV/0!</v>
      </c>
      <c r="BM57" s="48" t="s">
        <v>139</v>
      </c>
      <c r="BO57" s="14" t="s">
        <v>84</v>
      </c>
      <c r="BP57" s="68"/>
      <c r="BQ57" s="14"/>
      <c r="BR57" s="35">
        <v>1257250.1000000001</v>
      </c>
      <c r="BS57" s="73">
        <v>62862.51</v>
      </c>
      <c r="BT57" s="98" t="e">
        <f t="shared" si="22"/>
        <v>#DIV/0!</v>
      </c>
      <c r="BU57" s="35">
        <v>45540</v>
      </c>
      <c r="BV57" s="36" t="s">
        <v>84</v>
      </c>
      <c r="BW57" s="37" t="s">
        <v>90</v>
      </c>
      <c r="BX57" s="38"/>
      <c r="BY57" s="36" t="s">
        <v>84</v>
      </c>
      <c r="BZ57" s="57">
        <v>2023</v>
      </c>
      <c r="CA57" s="32">
        <f>VLOOKUP(BZ57,$GP$1:$GR$17,2,0)</f>
        <v>31680</v>
      </c>
      <c r="CB57" s="32">
        <f>VLOOKUP(BZ57,$GP$1:$GR$17,3,0)</f>
        <v>264294</v>
      </c>
      <c r="CC57" s="32" t="e">
        <f t="shared" si="23"/>
        <v>#DIV/0!</v>
      </c>
      <c r="CD57" s="14" t="str">
        <f t="shared" si="24"/>
        <v/>
      </c>
      <c r="CF57" s="69">
        <f t="shared" si="25"/>
        <v>45540</v>
      </c>
      <c r="CG57" s="69" t="e">
        <f t="shared" si="26"/>
        <v>#DIV/0!</v>
      </c>
      <c r="CH57" s="69" t="e">
        <f t="shared" si="27"/>
        <v>#DIV/0!</v>
      </c>
      <c r="CL57" s="25"/>
      <c r="CM57" s="25"/>
      <c r="CN57" s="25"/>
      <c r="CR57" s="25"/>
      <c r="CS57" s="25"/>
      <c r="CT57" s="25"/>
      <c r="CX57" s="25"/>
      <c r="CY57" s="25"/>
      <c r="CZ57" s="25"/>
      <c r="DD57" s="25"/>
      <c r="DE57" s="25"/>
      <c r="DF57" s="25"/>
      <c r="DG57" s="25">
        <f t="shared" si="51"/>
        <v>0</v>
      </c>
    </row>
    <row r="58" spans="1:111" x14ac:dyDescent="0.25">
      <c r="A58" s="13"/>
      <c r="B58" s="13"/>
      <c r="C58" s="13"/>
      <c r="D58" s="24"/>
      <c r="E58" s="24"/>
      <c r="F58" s="100">
        <f t="shared" si="0"/>
        <v>0</v>
      </c>
      <c r="G58" s="21"/>
      <c r="J58" s="63"/>
      <c r="L58" s="63" t="s">
        <v>58</v>
      </c>
      <c r="M58" s="23" t="s">
        <v>61</v>
      </c>
      <c r="N58" s="13" t="s">
        <v>170</v>
      </c>
      <c r="O58" s="13" t="s">
        <v>148</v>
      </c>
      <c r="P58" s="13" t="s">
        <v>171</v>
      </c>
      <c r="U58" s="12">
        <f t="shared" si="1"/>
        <v>90</v>
      </c>
      <c r="X58" s="13"/>
      <c r="Y58" s="13"/>
      <c r="AA58" s="34" t="s">
        <v>84</v>
      </c>
      <c r="AB58" s="25">
        <v>0</v>
      </c>
      <c r="AC58" s="25">
        <f t="shared" si="2"/>
        <v>0</v>
      </c>
      <c r="AD58" s="55"/>
      <c r="AE58" s="55"/>
      <c r="AF58" s="45">
        <f t="shared" si="3"/>
        <v>0</v>
      </c>
      <c r="AG58" s="46" t="e">
        <f t="shared" si="4"/>
        <v>#DIV/0!</v>
      </c>
      <c r="AH58" s="26">
        <f t="shared" si="5"/>
        <v>0</v>
      </c>
      <c r="AI58" s="46" t="e">
        <f t="shared" si="6"/>
        <v>#DIV/0!</v>
      </c>
      <c r="AJ58" s="46" t="e">
        <f t="shared" si="7"/>
        <v>#DIV/0!</v>
      </c>
      <c r="AK58" s="61">
        <v>1</v>
      </c>
      <c r="AL58" s="27" t="e">
        <f t="shared" si="8"/>
        <v>#DIV/0!</v>
      </c>
      <c r="AM58" s="25" t="e">
        <f t="shared" si="9"/>
        <v>#DIV/0!</v>
      </c>
      <c r="AN58" s="25" t="e">
        <f t="shared" si="10"/>
        <v>#DIV/0!</v>
      </c>
      <c r="AO58" s="25" t="e">
        <f t="shared" si="11"/>
        <v>#DIV/0!</v>
      </c>
      <c r="AR58" s="11">
        <f t="shared" si="12"/>
        <v>180</v>
      </c>
      <c r="AS58" s="20" t="s">
        <v>147</v>
      </c>
      <c r="AU58" s="13" t="s">
        <v>142</v>
      </c>
      <c r="AV58" s="75" t="e">
        <f>VLOOKUP(AT58,Ülke!$A$1:$D$46,2,0)</f>
        <v>#N/A</v>
      </c>
      <c r="AW58" s="29" t="e">
        <f t="shared" si="50"/>
        <v>#DIV/0!</v>
      </c>
      <c r="AX58" s="64" t="e">
        <f t="shared" si="14"/>
        <v>#DIV/0!</v>
      </c>
      <c r="AY58" s="65">
        <v>43846</v>
      </c>
      <c r="AZ58" s="65">
        <v>44675</v>
      </c>
      <c r="BA58" s="50">
        <f t="shared" si="15"/>
        <v>-44675</v>
      </c>
      <c r="BB58" s="66" t="e">
        <f t="shared" si="16"/>
        <v>#DIV/0!</v>
      </c>
      <c r="BC58" s="67">
        <v>44676</v>
      </c>
      <c r="BD58" s="66" t="s">
        <v>118</v>
      </c>
      <c r="BE58" s="58" t="e">
        <f t="shared" si="17"/>
        <v>#DIV/0!</v>
      </c>
      <c r="BF58" s="30" t="e">
        <f t="shared" si="18"/>
        <v>#DIV/0!</v>
      </c>
      <c r="BG58" s="31"/>
      <c r="BH58" s="32" t="e">
        <f t="shared" si="19"/>
        <v>#DIV/0!</v>
      </c>
      <c r="BI58" s="28">
        <v>0.05</v>
      </c>
      <c r="BJ58" s="28">
        <v>2.5000000000000001E-2</v>
      </c>
      <c r="BK58" s="33" t="e">
        <f t="shared" si="130"/>
        <v>#DIV/0!</v>
      </c>
      <c r="BL58" s="33" t="e">
        <f t="shared" si="131"/>
        <v>#DIV/0!</v>
      </c>
      <c r="BM58" s="48" t="s">
        <v>139</v>
      </c>
      <c r="BO58" s="14" t="s">
        <v>84</v>
      </c>
      <c r="BP58" s="68"/>
      <c r="BQ58" s="14"/>
      <c r="BR58" s="35">
        <v>1257250.1000000001</v>
      </c>
      <c r="BS58" s="73">
        <v>62862.51</v>
      </c>
      <c r="BT58" s="98" t="e">
        <f t="shared" si="22"/>
        <v>#DIV/0!</v>
      </c>
      <c r="BU58" s="35">
        <v>45540</v>
      </c>
      <c r="BV58" s="36" t="s">
        <v>84</v>
      </c>
      <c r="BW58" s="37" t="s">
        <v>90</v>
      </c>
      <c r="BX58" s="38"/>
      <c r="BY58" s="36" t="s">
        <v>84</v>
      </c>
      <c r="BZ58" s="57">
        <v>2023</v>
      </c>
      <c r="CA58" s="32">
        <f>VLOOKUP(BZ58,$GP$1:$GR$17,2,0)</f>
        <v>31680</v>
      </c>
      <c r="CB58" s="32">
        <f>VLOOKUP(BZ58,$GP$1:$GR$17,3,0)</f>
        <v>264294</v>
      </c>
      <c r="CC58" s="32" t="e">
        <f t="shared" si="23"/>
        <v>#DIV/0!</v>
      </c>
      <c r="CD58" s="14" t="str">
        <f t="shared" si="24"/>
        <v/>
      </c>
      <c r="CF58" s="69">
        <f t="shared" si="25"/>
        <v>45540</v>
      </c>
      <c r="CG58" s="69" t="e">
        <f t="shared" si="26"/>
        <v>#DIV/0!</v>
      </c>
      <c r="CH58" s="69" t="e">
        <f t="shared" si="27"/>
        <v>#DIV/0!</v>
      </c>
      <c r="CL58" s="25"/>
      <c r="CM58" s="25"/>
      <c r="CN58" s="25"/>
      <c r="CR58" s="25"/>
      <c r="CS58" s="25"/>
      <c r="CT58" s="25"/>
      <c r="CX58" s="25"/>
      <c r="CY58" s="25"/>
      <c r="CZ58" s="25"/>
      <c r="DD58" s="25"/>
      <c r="DE58" s="25"/>
      <c r="DF58" s="25"/>
      <c r="DG58" s="25">
        <f t="shared" si="51"/>
        <v>0</v>
      </c>
    </row>
    <row r="59" spans="1:111" x14ac:dyDescent="0.25">
      <c r="A59" s="13"/>
      <c r="B59" s="13"/>
      <c r="C59" s="13"/>
      <c r="D59" s="24"/>
      <c r="E59" s="24"/>
      <c r="F59" s="100">
        <f t="shared" si="0"/>
        <v>0</v>
      </c>
      <c r="G59" s="21"/>
      <c r="J59" s="63"/>
      <c r="L59" s="63" t="s">
        <v>58</v>
      </c>
      <c r="M59" s="23" t="s">
        <v>61</v>
      </c>
      <c r="N59" s="13" t="s">
        <v>170</v>
      </c>
      <c r="O59" s="13" t="s">
        <v>148</v>
      </c>
      <c r="P59" s="13" t="s">
        <v>171</v>
      </c>
      <c r="U59" s="12">
        <f t="shared" si="1"/>
        <v>90</v>
      </c>
      <c r="X59" s="13"/>
      <c r="Y59" s="13"/>
      <c r="AA59" s="34" t="s">
        <v>84</v>
      </c>
      <c r="AB59" s="25">
        <v>0</v>
      </c>
      <c r="AC59" s="25">
        <f t="shared" si="2"/>
        <v>0</v>
      </c>
      <c r="AD59" s="55"/>
      <c r="AE59" s="55"/>
      <c r="AF59" s="45">
        <f t="shared" si="3"/>
        <v>0</v>
      </c>
      <c r="AG59" s="46" t="e">
        <f t="shared" si="4"/>
        <v>#DIV/0!</v>
      </c>
      <c r="AH59" s="26">
        <f t="shared" si="5"/>
        <v>0</v>
      </c>
      <c r="AI59" s="46" t="e">
        <f t="shared" si="6"/>
        <v>#DIV/0!</v>
      </c>
      <c r="AJ59" s="46" t="e">
        <f t="shared" si="7"/>
        <v>#DIV/0!</v>
      </c>
      <c r="AK59" s="61">
        <v>1</v>
      </c>
      <c r="AL59" s="27" t="e">
        <f t="shared" si="8"/>
        <v>#DIV/0!</v>
      </c>
      <c r="AM59" s="25" t="e">
        <f t="shared" si="9"/>
        <v>#DIV/0!</v>
      </c>
      <c r="AN59" s="25" t="e">
        <f t="shared" si="10"/>
        <v>#DIV/0!</v>
      </c>
      <c r="AO59" s="25" t="e">
        <f t="shared" si="11"/>
        <v>#DIV/0!</v>
      </c>
      <c r="AR59" s="11">
        <f t="shared" si="12"/>
        <v>180</v>
      </c>
      <c r="AS59" s="20" t="s">
        <v>147</v>
      </c>
      <c r="AU59" s="13" t="s">
        <v>142</v>
      </c>
      <c r="AV59" s="75" t="e">
        <f>VLOOKUP(AT59,Ülke!$A$1:$D$46,2,0)</f>
        <v>#N/A</v>
      </c>
      <c r="AW59" s="29" t="e">
        <f t="shared" si="50"/>
        <v>#DIV/0!</v>
      </c>
      <c r="AX59" s="64" t="e">
        <f t="shared" si="14"/>
        <v>#DIV/0!</v>
      </c>
      <c r="AY59" s="65">
        <v>43846</v>
      </c>
      <c r="AZ59" s="65">
        <v>44675</v>
      </c>
      <c r="BA59" s="50">
        <f t="shared" si="15"/>
        <v>-44675</v>
      </c>
      <c r="BB59" s="66" t="e">
        <f t="shared" si="16"/>
        <v>#DIV/0!</v>
      </c>
      <c r="BC59" s="67">
        <v>44676</v>
      </c>
      <c r="BD59" s="66" t="s">
        <v>118</v>
      </c>
      <c r="BE59" s="58" t="e">
        <f t="shared" si="17"/>
        <v>#DIV/0!</v>
      </c>
      <c r="BF59" s="30" t="e">
        <f t="shared" si="18"/>
        <v>#DIV/0!</v>
      </c>
      <c r="BG59" s="31"/>
      <c r="BH59" s="32" t="e">
        <f t="shared" si="19"/>
        <v>#DIV/0!</v>
      </c>
      <c r="BI59" s="28">
        <v>0.05</v>
      </c>
      <c r="BJ59" s="28">
        <v>2.5000000000000001E-2</v>
      </c>
      <c r="BK59" s="33" t="e">
        <f t="shared" si="130"/>
        <v>#DIV/0!</v>
      </c>
      <c r="BL59" s="33" t="e">
        <f t="shared" si="131"/>
        <v>#DIV/0!</v>
      </c>
      <c r="BM59" s="48" t="s">
        <v>139</v>
      </c>
      <c r="BO59" s="14" t="s">
        <v>84</v>
      </c>
      <c r="BP59" s="68"/>
      <c r="BQ59" s="14"/>
      <c r="BR59" s="35">
        <v>1257250.1000000001</v>
      </c>
      <c r="BS59" s="73">
        <v>62862.51</v>
      </c>
      <c r="BT59" s="98" t="e">
        <f t="shared" si="22"/>
        <v>#DIV/0!</v>
      </c>
      <c r="BU59" s="35">
        <v>45540</v>
      </c>
      <c r="BV59" s="36" t="s">
        <v>84</v>
      </c>
      <c r="BW59" s="37" t="s">
        <v>90</v>
      </c>
      <c r="BX59" s="38"/>
      <c r="BY59" s="36" t="s">
        <v>84</v>
      </c>
      <c r="BZ59" s="57">
        <v>2023</v>
      </c>
      <c r="CA59" s="32">
        <f>VLOOKUP(BZ59,$GP$1:$GR$17,2,0)</f>
        <v>31680</v>
      </c>
      <c r="CB59" s="32">
        <f>VLOOKUP(BZ59,$GP$1:$GR$17,3,0)</f>
        <v>264294</v>
      </c>
      <c r="CC59" s="32" t="e">
        <f t="shared" si="23"/>
        <v>#DIV/0!</v>
      </c>
      <c r="CD59" s="14" t="str">
        <f t="shared" si="24"/>
        <v/>
      </c>
      <c r="CF59" s="69">
        <f t="shared" si="25"/>
        <v>45540</v>
      </c>
      <c r="CG59" s="69" t="e">
        <f t="shared" si="26"/>
        <v>#DIV/0!</v>
      </c>
      <c r="CH59" s="69" t="e">
        <f t="shared" si="27"/>
        <v>#DIV/0!</v>
      </c>
      <c r="CL59" s="25"/>
      <c r="CM59" s="25"/>
      <c r="CN59" s="25"/>
      <c r="CR59" s="25"/>
      <c r="CS59" s="25"/>
      <c r="CT59" s="25"/>
      <c r="CX59" s="25"/>
      <c r="CY59" s="25"/>
      <c r="CZ59" s="25"/>
      <c r="DD59" s="25"/>
      <c r="DE59" s="25"/>
      <c r="DF59" s="25"/>
      <c r="DG59" s="25">
        <f t="shared" si="51"/>
        <v>0</v>
      </c>
    </row>
    <row r="60" spans="1:111" x14ac:dyDescent="0.25">
      <c r="A60" s="13"/>
      <c r="B60" s="13"/>
      <c r="C60" s="13"/>
      <c r="D60" s="24"/>
      <c r="E60" s="24"/>
      <c r="F60" s="100">
        <f t="shared" si="0"/>
        <v>0</v>
      </c>
      <c r="G60" s="21"/>
      <c r="J60" s="63"/>
      <c r="L60" s="63" t="s">
        <v>58</v>
      </c>
      <c r="M60" s="23" t="s">
        <v>61</v>
      </c>
      <c r="N60" s="13" t="s">
        <v>170</v>
      </c>
      <c r="O60" s="13" t="s">
        <v>148</v>
      </c>
      <c r="P60" s="13" t="s">
        <v>171</v>
      </c>
      <c r="U60" s="12">
        <f t="shared" si="1"/>
        <v>90</v>
      </c>
      <c r="X60" s="13"/>
      <c r="Y60" s="13"/>
      <c r="AA60" s="34" t="s">
        <v>84</v>
      </c>
      <c r="AB60" s="25">
        <v>0</v>
      </c>
      <c r="AC60" s="25">
        <f t="shared" si="2"/>
        <v>0</v>
      </c>
      <c r="AD60" s="55"/>
      <c r="AE60" s="55"/>
      <c r="AF60" s="45">
        <f t="shared" si="3"/>
        <v>0</v>
      </c>
      <c r="AG60" s="46" t="e">
        <f t="shared" si="4"/>
        <v>#DIV/0!</v>
      </c>
      <c r="AH60" s="26">
        <f t="shared" si="5"/>
        <v>0</v>
      </c>
      <c r="AI60" s="46" t="e">
        <f t="shared" si="6"/>
        <v>#DIV/0!</v>
      </c>
      <c r="AJ60" s="46" t="e">
        <f t="shared" si="7"/>
        <v>#DIV/0!</v>
      </c>
      <c r="AK60" s="61">
        <v>1</v>
      </c>
      <c r="AL60" s="27" t="e">
        <f t="shared" si="8"/>
        <v>#DIV/0!</v>
      </c>
      <c r="AM60" s="25" t="e">
        <f t="shared" si="9"/>
        <v>#DIV/0!</v>
      </c>
      <c r="AN60" s="25" t="e">
        <f t="shared" si="10"/>
        <v>#DIV/0!</v>
      </c>
      <c r="AO60" s="25" t="e">
        <f t="shared" si="11"/>
        <v>#DIV/0!</v>
      </c>
      <c r="AR60" s="11">
        <f t="shared" si="12"/>
        <v>180</v>
      </c>
      <c r="AS60" s="20" t="s">
        <v>147</v>
      </c>
      <c r="AU60" s="13" t="s">
        <v>142</v>
      </c>
      <c r="AV60" s="75" t="e">
        <f>VLOOKUP(AT60,Ülke!$A$1:$D$46,2,0)</f>
        <v>#N/A</v>
      </c>
      <c r="AW60" s="29" t="e">
        <f t="shared" si="50"/>
        <v>#DIV/0!</v>
      </c>
      <c r="AX60" s="64" t="e">
        <f t="shared" si="14"/>
        <v>#DIV/0!</v>
      </c>
      <c r="AY60" s="65">
        <v>43846</v>
      </c>
      <c r="AZ60" s="65">
        <v>44675</v>
      </c>
      <c r="BA60" s="50">
        <f t="shared" si="15"/>
        <v>-44675</v>
      </c>
      <c r="BB60" s="66" t="e">
        <f t="shared" si="16"/>
        <v>#DIV/0!</v>
      </c>
      <c r="BC60" s="67">
        <v>44676</v>
      </c>
      <c r="BD60" s="66" t="s">
        <v>118</v>
      </c>
      <c r="BE60" s="58" t="e">
        <f t="shared" si="17"/>
        <v>#DIV/0!</v>
      </c>
      <c r="BF60" s="30" t="e">
        <f t="shared" si="18"/>
        <v>#DIV/0!</v>
      </c>
      <c r="BG60" s="31"/>
      <c r="BH60" s="32" t="e">
        <f t="shared" si="19"/>
        <v>#DIV/0!</v>
      </c>
      <c r="BI60" s="28">
        <v>0.05</v>
      </c>
      <c r="BJ60" s="28">
        <v>2.5000000000000001E-2</v>
      </c>
      <c r="BK60" s="33" t="e">
        <f t="shared" si="130"/>
        <v>#DIV/0!</v>
      </c>
      <c r="BL60" s="33" t="e">
        <f t="shared" si="131"/>
        <v>#DIV/0!</v>
      </c>
      <c r="BM60" s="48" t="s">
        <v>139</v>
      </c>
      <c r="BO60" s="14" t="s">
        <v>84</v>
      </c>
      <c r="BP60" s="68"/>
      <c r="BQ60" s="14"/>
      <c r="BR60" s="35">
        <v>1257250.1000000001</v>
      </c>
      <c r="BS60" s="73">
        <v>62862.51</v>
      </c>
      <c r="BT60" s="98" t="e">
        <f t="shared" si="22"/>
        <v>#DIV/0!</v>
      </c>
      <c r="BU60" s="35">
        <v>45540</v>
      </c>
      <c r="BV60" s="36" t="s">
        <v>84</v>
      </c>
      <c r="BW60" s="37" t="s">
        <v>90</v>
      </c>
      <c r="BX60" s="38"/>
      <c r="BY60" s="36" t="s">
        <v>84</v>
      </c>
      <c r="BZ60" s="57">
        <v>2023</v>
      </c>
      <c r="CA60" s="32">
        <f>VLOOKUP(BZ60,$GP$1:$GR$17,2,0)</f>
        <v>31680</v>
      </c>
      <c r="CB60" s="32">
        <f>VLOOKUP(BZ60,$GP$1:$GR$17,3,0)</f>
        <v>264294</v>
      </c>
      <c r="CC60" s="32" t="e">
        <f t="shared" si="23"/>
        <v>#DIV/0!</v>
      </c>
      <c r="CD60" s="14" t="str">
        <f t="shared" si="24"/>
        <v/>
      </c>
      <c r="CF60" s="69">
        <f t="shared" si="25"/>
        <v>45540</v>
      </c>
      <c r="CG60" s="69" t="e">
        <f t="shared" si="26"/>
        <v>#DIV/0!</v>
      </c>
      <c r="CH60" s="69" t="e">
        <f t="shared" si="27"/>
        <v>#DIV/0!</v>
      </c>
      <c r="CL60" s="25"/>
      <c r="CM60" s="25"/>
      <c r="CN60" s="25"/>
      <c r="CR60" s="25"/>
      <c r="CS60" s="25"/>
      <c r="CT60" s="25"/>
      <c r="CX60" s="25"/>
      <c r="CY60" s="25"/>
      <c r="CZ60" s="25"/>
      <c r="DD60" s="25"/>
      <c r="DE60" s="25"/>
      <c r="DF60" s="25"/>
      <c r="DG60" s="25">
        <f t="shared" si="51"/>
        <v>0</v>
      </c>
    </row>
    <row r="61" spans="1:111" x14ac:dyDescent="0.25">
      <c r="A61" s="13"/>
      <c r="B61" s="13"/>
      <c r="C61" s="13"/>
      <c r="D61" s="24"/>
      <c r="E61" s="24"/>
      <c r="F61" s="100">
        <f t="shared" si="0"/>
        <v>0</v>
      </c>
      <c r="G61" s="21"/>
      <c r="J61" s="63"/>
      <c r="L61" s="63" t="s">
        <v>58</v>
      </c>
      <c r="M61" s="23" t="s">
        <v>61</v>
      </c>
      <c r="N61" s="13" t="s">
        <v>170</v>
      </c>
      <c r="O61" s="13" t="s">
        <v>148</v>
      </c>
      <c r="P61" s="13" t="s">
        <v>171</v>
      </c>
      <c r="U61" s="12">
        <f t="shared" si="1"/>
        <v>90</v>
      </c>
      <c r="X61" s="13"/>
      <c r="Y61" s="13"/>
      <c r="AA61" s="34" t="s">
        <v>84</v>
      </c>
      <c r="AB61" s="25">
        <v>0</v>
      </c>
      <c r="AC61" s="25">
        <f t="shared" si="2"/>
        <v>0</v>
      </c>
      <c r="AD61" s="55"/>
      <c r="AE61" s="55"/>
      <c r="AF61" s="45">
        <f t="shared" si="3"/>
        <v>0</v>
      </c>
      <c r="AG61" s="46" t="e">
        <f t="shared" si="4"/>
        <v>#DIV/0!</v>
      </c>
      <c r="AH61" s="26">
        <f t="shared" si="5"/>
        <v>0</v>
      </c>
      <c r="AI61" s="46" t="e">
        <f t="shared" si="6"/>
        <v>#DIV/0!</v>
      </c>
      <c r="AJ61" s="46" t="e">
        <f t="shared" si="7"/>
        <v>#DIV/0!</v>
      </c>
      <c r="AK61" s="61">
        <v>1</v>
      </c>
      <c r="AL61" s="27" t="e">
        <f t="shared" si="8"/>
        <v>#DIV/0!</v>
      </c>
      <c r="AM61" s="25" t="e">
        <f t="shared" si="9"/>
        <v>#DIV/0!</v>
      </c>
      <c r="AN61" s="25" t="e">
        <f t="shared" si="10"/>
        <v>#DIV/0!</v>
      </c>
      <c r="AO61" s="25" t="e">
        <f t="shared" si="11"/>
        <v>#DIV/0!</v>
      </c>
      <c r="AR61" s="11">
        <f t="shared" si="12"/>
        <v>180</v>
      </c>
      <c r="AS61" s="20" t="s">
        <v>147</v>
      </c>
      <c r="AU61" s="13" t="s">
        <v>142</v>
      </c>
      <c r="AV61" s="75" t="e">
        <f>VLOOKUP(AT61,Ülke!$A$1:$D$46,2,0)</f>
        <v>#N/A</v>
      </c>
      <c r="AW61" s="29" t="e">
        <f t="shared" si="50"/>
        <v>#DIV/0!</v>
      </c>
      <c r="AX61" s="64" t="e">
        <f t="shared" si="14"/>
        <v>#DIV/0!</v>
      </c>
      <c r="AY61" s="65">
        <v>43846</v>
      </c>
      <c r="AZ61" s="65">
        <v>44675</v>
      </c>
      <c r="BA61" s="50">
        <f t="shared" si="15"/>
        <v>-44675</v>
      </c>
      <c r="BB61" s="66" t="e">
        <f t="shared" si="16"/>
        <v>#DIV/0!</v>
      </c>
      <c r="BC61" s="67">
        <v>44676</v>
      </c>
      <c r="BD61" s="66" t="s">
        <v>118</v>
      </c>
      <c r="BE61" s="58" t="e">
        <f t="shared" si="17"/>
        <v>#DIV/0!</v>
      </c>
      <c r="BF61" s="30" t="e">
        <f t="shared" si="18"/>
        <v>#DIV/0!</v>
      </c>
      <c r="BG61" s="31"/>
      <c r="BH61" s="32" t="e">
        <f t="shared" si="19"/>
        <v>#DIV/0!</v>
      </c>
      <c r="BI61" s="28">
        <v>0.05</v>
      </c>
      <c r="BJ61" s="28">
        <v>2.5000000000000001E-2</v>
      </c>
      <c r="BK61" s="33" t="e">
        <f t="shared" si="130"/>
        <v>#DIV/0!</v>
      </c>
      <c r="BL61" s="33" t="e">
        <f t="shared" si="131"/>
        <v>#DIV/0!</v>
      </c>
      <c r="BM61" s="48" t="s">
        <v>139</v>
      </c>
      <c r="BO61" s="14" t="s">
        <v>84</v>
      </c>
      <c r="BP61" s="68"/>
      <c r="BQ61" s="14"/>
      <c r="BR61" s="35">
        <v>1257250.1000000001</v>
      </c>
      <c r="BS61" s="73">
        <v>62862.51</v>
      </c>
      <c r="BT61" s="98" t="e">
        <f t="shared" si="22"/>
        <v>#DIV/0!</v>
      </c>
      <c r="BU61" s="35">
        <v>45540</v>
      </c>
      <c r="BV61" s="36" t="s">
        <v>84</v>
      </c>
      <c r="BW61" s="37" t="s">
        <v>90</v>
      </c>
      <c r="BX61" s="38"/>
      <c r="BY61" s="36" t="s">
        <v>84</v>
      </c>
      <c r="BZ61" s="57">
        <v>2023</v>
      </c>
      <c r="CA61" s="32">
        <f>VLOOKUP(BZ61,$GP$1:$GR$17,2,0)</f>
        <v>31680</v>
      </c>
      <c r="CB61" s="32">
        <f>VLOOKUP(BZ61,$GP$1:$GR$17,3,0)</f>
        <v>264294</v>
      </c>
      <c r="CC61" s="32" t="e">
        <f t="shared" si="23"/>
        <v>#DIV/0!</v>
      </c>
      <c r="CD61" s="14" t="str">
        <f t="shared" si="24"/>
        <v/>
      </c>
      <c r="CF61" s="69">
        <f t="shared" si="25"/>
        <v>45540</v>
      </c>
      <c r="CG61" s="69" t="e">
        <f t="shared" si="26"/>
        <v>#DIV/0!</v>
      </c>
      <c r="CH61" s="69" t="e">
        <f t="shared" si="27"/>
        <v>#DIV/0!</v>
      </c>
      <c r="CL61" s="25"/>
      <c r="CM61" s="25"/>
      <c r="CN61" s="25"/>
      <c r="CR61" s="25"/>
      <c r="CS61" s="25"/>
      <c r="CT61" s="25"/>
      <c r="CX61" s="25"/>
      <c r="CY61" s="25"/>
      <c r="CZ61" s="25"/>
      <c r="DD61" s="25"/>
      <c r="DE61" s="25"/>
      <c r="DF61" s="25"/>
      <c r="DG61" s="25">
        <f t="shared" si="51"/>
        <v>0</v>
      </c>
    </row>
    <row r="62" spans="1:111" x14ac:dyDescent="0.25">
      <c r="A62" s="13"/>
      <c r="B62" s="13"/>
      <c r="C62" s="13"/>
      <c r="D62" s="24"/>
      <c r="E62" s="24"/>
      <c r="F62" s="100">
        <f t="shared" si="0"/>
        <v>0</v>
      </c>
      <c r="G62" s="21"/>
      <c r="J62" s="63"/>
      <c r="L62" s="63" t="s">
        <v>58</v>
      </c>
      <c r="M62" s="23" t="s">
        <v>61</v>
      </c>
      <c r="N62" s="13" t="s">
        <v>170</v>
      </c>
      <c r="O62" s="13" t="s">
        <v>148</v>
      </c>
      <c r="P62" s="13" t="s">
        <v>171</v>
      </c>
      <c r="U62" s="12">
        <f t="shared" si="1"/>
        <v>90</v>
      </c>
      <c r="X62" s="13"/>
      <c r="Y62" s="13"/>
      <c r="AA62" s="34" t="s">
        <v>84</v>
      </c>
      <c r="AB62" s="25">
        <v>0</v>
      </c>
      <c r="AC62" s="25">
        <f t="shared" si="2"/>
        <v>0</v>
      </c>
      <c r="AD62" s="55"/>
      <c r="AE62" s="55"/>
      <c r="AF62" s="45">
        <f t="shared" si="3"/>
        <v>0</v>
      </c>
      <c r="AG62" s="46" t="e">
        <f t="shared" si="4"/>
        <v>#DIV/0!</v>
      </c>
      <c r="AH62" s="26">
        <f t="shared" si="5"/>
        <v>0</v>
      </c>
      <c r="AI62" s="46" t="e">
        <f t="shared" si="6"/>
        <v>#DIV/0!</v>
      </c>
      <c r="AJ62" s="46" t="e">
        <f t="shared" si="7"/>
        <v>#DIV/0!</v>
      </c>
      <c r="AK62" s="61">
        <v>1</v>
      </c>
      <c r="AL62" s="27" t="e">
        <f t="shared" si="8"/>
        <v>#DIV/0!</v>
      </c>
      <c r="AM62" s="25" t="e">
        <f t="shared" si="9"/>
        <v>#DIV/0!</v>
      </c>
      <c r="AN62" s="25" t="e">
        <f t="shared" si="10"/>
        <v>#DIV/0!</v>
      </c>
      <c r="AO62" s="25" t="e">
        <f t="shared" si="11"/>
        <v>#DIV/0!</v>
      </c>
      <c r="AR62" s="11">
        <f t="shared" si="12"/>
        <v>180</v>
      </c>
      <c r="AS62" s="20" t="s">
        <v>147</v>
      </c>
      <c r="AU62" s="13" t="s">
        <v>142</v>
      </c>
      <c r="AV62" s="75" t="e">
        <f>VLOOKUP(AT62,Ülke!$A$1:$D$46,2,0)</f>
        <v>#N/A</v>
      </c>
      <c r="AW62" s="29" t="e">
        <f t="shared" si="50"/>
        <v>#DIV/0!</v>
      </c>
      <c r="AX62" s="64" t="e">
        <f t="shared" si="14"/>
        <v>#DIV/0!</v>
      </c>
      <c r="AY62" s="65">
        <v>43846</v>
      </c>
      <c r="AZ62" s="65">
        <v>44675</v>
      </c>
      <c r="BA62" s="50">
        <f t="shared" si="15"/>
        <v>-44675</v>
      </c>
      <c r="BB62" s="66" t="e">
        <f t="shared" si="16"/>
        <v>#DIV/0!</v>
      </c>
      <c r="BC62" s="67">
        <v>44676</v>
      </c>
      <c r="BD62" s="66" t="s">
        <v>118</v>
      </c>
      <c r="BE62" s="58" t="e">
        <f t="shared" si="17"/>
        <v>#DIV/0!</v>
      </c>
      <c r="BF62" s="30" t="e">
        <f t="shared" si="18"/>
        <v>#DIV/0!</v>
      </c>
      <c r="BG62" s="31"/>
      <c r="BH62" s="32" t="e">
        <f t="shared" si="19"/>
        <v>#DIV/0!</v>
      </c>
      <c r="BI62" s="28">
        <v>0.05</v>
      </c>
      <c r="BJ62" s="28">
        <v>2.5000000000000001E-2</v>
      </c>
      <c r="BK62" s="33" t="e">
        <f t="shared" si="130"/>
        <v>#DIV/0!</v>
      </c>
      <c r="BL62" s="33" t="e">
        <f t="shared" si="131"/>
        <v>#DIV/0!</v>
      </c>
      <c r="BM62" s="48" t="s">
        <v>139</v>
      </c>
      <c r="BO62" s="14" t="s">
        <v>84</v>
      </c>
      <c r="BP62" s="68"/>
      <c r="BQ62" s="14"/>
      <c r="BR62" s="35">
        <v>1257250.1000000001</v>
      </c>
      <c r="BS62" s="73">
        <v>62862.51</v>
      </c>
      <c r="BT62" s="98" t="e">
        <f t="shared" si="22"/>
        <v>#DIV/0!</v>
      </c>
      <c r="BU62" s="35">
        <v>45540</v>
      </c>
      <c r="BV62" s="36" t="s">
        <v>84</v>
      </c>
      <c r="BW62" s="37" t="s">
        <v>90</v>
      </c>
      <c r="BX62" s="38"/>
      <c r="BY62" s="36" t="s">
        <v>84</v>
      </c>
      <c r="BZ62" s="57">
        <v>2023</v>
      </c>
      <c r="CA62" s="32">
        <f>VLOOKUP(BZ62,$GP$1:$GR$17,2,0)</f>
        <v>31680</v>
      </c>
      <c r="CB62" s="32">
        <f>VLOOKUP(BZ62,$GP$1:$GR$17,3,0)</f>
        <v>264294</v>
      </c>
      <c r="CC62" s="32" t="e">
        <f t="shared" si="23"/>
        <v>#DIV/0!</v>
      </c>
      <c r="CD62" s="14" t="str">
        <f t="shared" si="24"/>
        <v/>
      </c>
      <c r="CF62" s="69">
        <f t="shared" si="25"/>
        <v>45540</v>
      </c>
      <c r="CG62" s="69" t="e">
        <f t="shared" si="26"/>
        <v>#DIV/0!</v>
      </c>
      <c r="CH62" s="69" t="e">
        <f t="shared" si="27"/>
        <v>#DIV/0!</v>
      </c>
      <c r="CL62" s="25"/>
      <c r="CM62" s="25"/>
      <c r="CN62" s="25"/>
      <c r="CR62" s="25"/>
      <c r="CS62" s="25"/>
      <c r="CT62" s="25"/>
      <c r="CX62" s="25"/>
      <c r="CY62" s="25"/>
      <c r="CZ62" s="25"/>
      <c r="DD62" s="25"/>
      <c r="DE62" s="25"/>
      <c r="DF62" s="25"/>
      <c r="DG62" s="25">
        <f t="shared" si="51"/>
        <v>0</v>
      </c>
    </row>
    <row r="63" spans="1:111" x14ac:dyDescent="0.25">
      <c r="A63" s="13"/>
      <c r="B63" s="13"/>
      <c r="C63" s="13"/>
      <c r="D63" s="24"/>
      <c r="E63" s="24"/>
      <c r="F63" s="100">
        <f t="shared" ref="F63:F126" si="135">+D63*0.75</f>
        <v>0</v>
      </c>
      <c r="G63" s="21"/>
      <c r="J63" s="63"/>
      <c r="L63" s="63" t="s">
        <v>58</v>
      </c>
      <c r="M63" s="23" t="s">
        <v>61</v>
      </c>
      <c r="N63" s="13" t="s">
        <v>170</v>
      </c>
      <c r="O63" s="13" t="s">
        <v>148</v>
      </c>
      <c r="P63" s="13" t="s">
        <v>171</v>
      </c>
      <c r="U63" s="12">
        <f t="shared" ref="U63:U126" si="136">+T63+90</f>
        <v>90</v>
      </c>
      <c r="X63" s="13"/>
      <c r="Y63" s="13"/>
      <c r="AA63" s="34" t="s">
        <v>84</v>
      </c>
      <c r="AB63" s="25">
        <v>0</v>
      </c>
      <c r="AC63" s="25">
        <f t="shared" ref="AC63:AC126" si="137">+Z63-AB63</f>
        <v>0</v>
      </c>
      <c r="AD63" s="55"/>
      <c r="AE63" s="55"/>
      <c r="AF63" s="45">
        <f t="shared" ref="AF63:AF126" si="138">+Z63*AD63</f>
        <v>0</v>
      </c>
      <c r="AG63" s="46" t="e">
        <f t="shared" ref="AG63:AG126" si="139">+AF63/AE63</f>
        <v>#DIV/0!</v>
      </c>
      <c r="AH63" s="26">
        <f t="shared" ref="AH63:AH126" si="140">+AB63*AD63</f>
        <v>0</v>
      </c>
      <c r="AI63" s="46" t="e">
        <f t="shared" ref="AI63:AI126" si="141">+AH63/AE63</f>
        <v>#DIV/0!</v>
      </c>
      <c r="AJ63" s="46" t="e">
        <f t="shared" ref="AJ63:AJ126" si="142">+AG63-AI63</f>
        <v>#DIV/0!</v>
      </c>
      <c r="AK63" s="61">
        <v>1</v>
      </c>
      <c r="AL63" s="27" t="e">
        <f t="shared" ref="AL63:AL126" si="143">+AD63/AE63</f>
        <v>#DIV/0!</v>
      </c>
      <c r="AM63" s="25" t="e">
        <f t="shared" ref="AM63:AM126" si="144">+Z63*AL63</f>
        <v>#DIV/0!</v>
      </c>
      <c r="AN63" s="25" t="e">
        <f t="shared" ref="AN63:AN126" si="145">+AB63*AL63</f>
        <v>#DIV/0!</v>
      </c>
      <c r="AO63" s="25" t="e">
        <f t="shared" ref="AO63:AO126" si="146">+AC63*AL63</f>
        <v>#DIV/0!</v>
      </c>
      <c r="AR63" s="11">
        <f t="shared" ref="AR63:AR126" si="147">+AQ63+180</f>
        <v>180</v>
      </c>
      <c r="AS63" s="20" t="s">
        <v>147</v>
      </c>
      <c r="AU63" s="13" t="s">
        <v>142</v>
      </c>
      <c r="AV63" s="75" t="e">
        <f>VLOOKUP(AT63,Ülke!$A$1:$D$46,2,0)</f>
        <v>#N/A</v>
      </c>
      <c r="AW63" s="29" t="e">
        <f t="shared" ref="AW63:AW126" si="148">+AM63*AV63</f>
        <v>#DIV/0!</v>
      </c>
      <c r="AX63" s="64" t="e">
        <f t="shared" ref="AX63:AX126" si="149">IF(AM63*0.1&gt;30000,AM63*0.1,30000)</f>
        <v>#DIV/0!</v>
      </c>
      <c r="AY63" s="65">
        <v>43846</v>
      </c>
      <c r="AZ63" s="65">
        <v>44675</v>
      </c>
      <c r="BA63" s="50">
        <f t="shared" ref="BA63:BA126" si="150">+AQ63-AZ63</f>
        <v>-44675</v>
      </c>
      <c r="BB63" s="66" t="e">
        <f t="shared" ref="BB63:BB126" si="151">IF(AM63*0.1&gt;15000,AM63*0.1,15000)</f>
        <v>#DIV/0!</v>
      </c>
      <c r="BC63" s="67">
        <v>44676</v>
      </c>
      <c r="BD63" s="66" t="s">
        <v>118</v>
      </c>
      <c r="BE63" s="58" t="e">
        <f t="shared" ref="BE63:BE126" si="152">IF(BA63&gt;0,BB63,AX63)</f>
        <v>#DIV/0!</v>
      </c>
      <c r="BF63" s="30" t="e">
        <f t="shared" ref="BF63:BF126" si="153">IF(AO63-AW63-BE63&lt;0,0,AO63-AW63-BE63)</f>
        <v>#DIV/0!</v>
      </c>
      <c r="BG63" s="31"/>
      <c r="BH63" s="32" t="e">
        <f t="shared" ref="BH63:BH126" si="154">IF(BF63&lt;0,0,BF63*BG63)</f>
        <v>#DIV/0!</v>
      </c>
      <c r="BI63" s="28">
        <v>0.05</v>
      </c>
      <c r="BJ63" s="28">
        <v>2.5000000000000001E-2</v>
      </c>
      <c r="BK63" s="33" t="e">
        <f t="shared" ref="BK63:BK126" si="155">+BH63*BI63</f>
        <v>#DIV/0!</v>
      </c>
      <c r="BL63" s="33" t="e">
        <f t="shared" si="131"/>
        <v>#DIV/0!</v>
      </c>
      <c r="BM63" s="48" t="s">
        <v>139</v>
      </c>
      <c r="BO63" s="14" t="s">
        <v>84</v>
      </c>
      <c r="BP63" s="68"/>
      <c r="BQ63" s="14"/>
      <c r="BR63" s="35">
        <v>1257250.1000000001</v>
      </c>
      <c r="BS63" s="73">
        <v>62862.51</v>
      </c>
      <c r="BT63" s="98" t="e">
        <f t="shared" ref="BT63:BT126" si="156">+BS63-BK63</f>
        <v>#DIV/0!</v>
      </c>
      <c r="BU63" s="35">
        <v>45540</v>
      </c>
      <c r="BV63" s="36" t="s">
        <v>84</v>
      </c>
      <c r="BW63" s="37" t="s">
        <v>90</v>
      </c>
      <c r="BX63" s="38"/>
      <c r="BY63" s="36" t="s">
        <v>84</v>
      </c>
      <c r="BZ63" s="57">
        <v>2023</v>
      </c>
      <c r="CA63" s="32">
        <f>VLOOKUP(BZ63,$GP$1:$GR$17,2,0)</f>
        <v>31680</v>
      </c>
      <c r="CB63" s="32">
        <f>VLOOKUP(BZ63,$GP$1:$GR$17,3,0)</f>
        <v>264294</v>
      </c>
      <c r="CC63" s="32" t="e">
        <f t="shared" si="23"/>
        <v>#DIV/0!</v>
      </c>
      <c r="CD63" s="14" t="str">
        <f t="shared" ref="CD63:CD126" si="157">RIGHT(AQ63,4)</f>
        <v/>
      </c>
      <c r="CF63" s="69">
        <f t="shared" ref="CF63:CF126" si="158">+BU63-Z63</f>
        <v>45540</v>
      </c>
      <c r="CG63" s="69" t="e">
        <f t="shared" ref="CG63:CG126" si="159">+AM63-BU63</f>
        <v>#DIV/0!</v>
      </c>
      <c r="CH63" s="69" t="e">
        <f t="shared" ref="CH63:CH126" si="160">+BU63-BF63</f>
        <v>#DIV/0!</v>
      </c>
      <c r="CL63" s="25"/>
      <c r="CM63" s="25"/>
      <c r="CN63" s="25"/>
      <c r="CR63" s="25"/>
      <c r="CS63" s="25"/>
      <c r="CT63" s="25"/>
      <c r="CX63" s="25"/>
      <c r="CY63" s="25"/>
      <c r="CZ63" s="25"/>
      <c r="DD63" s="25"/>
      <c r="DE63" s="25"/>
      <c r="DF63" s="25"/>
      <c r="DG63" s="25">
        <f t="shared" si="51"/>
        <v>0</v>
      </c>
    </row>
    <row r="64" spans="1:111" x14ac:dyDescent="0.25">
      <c r="A64" s="13"/>
      <c r="B64" s="13"/>
      <c r="C64" s="13"/>
      <c r="D64" s="24"/>
      <c r="E64" s="24"/>
      <c r="F64" s="100">
        <f t="shared" si="135"/>
        <v>0</v>
      </c>
      <c r="G64" s="21"/>
      <c r="J64" s="63"/>
      <c r="L64" s="63" t="s">
        <v>58</v>
      </c>
      <c r="M64" s="23" t="s">
        <v>61</v>
      </c>
      <c r="N64" s="13" t="s">
        <v>170</v>
      </c>
      <c r="O64" s="13" t="s">
        <v>148</v>
      </c>
      <c r="P64" s="13" t="s">
        <v>171</v>
      </c>
      <c r="U64" s="12">
        <f t="shared" si="136"/>
        <v>90</v>
      </c>
      <c r="X64" s="13"/>
      <c r="Y64" s="13"/>
      <c r="AA64" s="34" t="s">
        <v>84</v>
      </c>
      <c r="AB64" s="25">
        <v>0</v>
      </c>
      <c r="AC64" s="25">
        <f t="shared" si="137"/>
        <v>0</v>
      </c>
      <c r="AD64" s="55"/>
      <c r="AE64" s="55"/>
      <c r="AF64" s="45">
        <f t="shared" si="138"/>
        <v>0</v>
      </c>
      <c r="AG64" s="46" t="e">
        <f t="shared" si="139"/>
        <v>#DIV/0!</v>
      </c>
      <c r="AH64" s="26">
        <f t="shared" si="140"/>
        <v>0</v>
      </c>
      <c r="AI64" s="46" t="e">
        <f t="shared" si="141"/>
        <v>#DIV/0!</v>
      </c>
      <c r="AJ64" s="46" t="e">
        <f t="shared" si="142"/>
        <v>#DIV/0!</v>
      </c>
      <c r="AK64" s="61">
        <v>1</v>
      </c>
      <c r="AL64" s="27" t="e">
        <f t="shared" si="143"/>
        <v>#DIV/0!</v>
      </c>
      <c r="AM64" s="25" t="e">
        <f t="shared" si="144"/>
        <v>#DIV/0!</v>
      </c>
      <c r="AN64" s="25" t="e">
        <f t="shared" si="145"/>
        <v>#DIV/0!</v>
      </c>
      <c r="AO64" s="25" t="e">
        <f t="shared" si="146"/>
        <v>#DIV/0!</v>
      </c>
      <c r="AR64" s="11">
        <f t="shared" si="147"/>
        <v>180</v>
      </c>
      <c r="AS64" s="20" t="s">
        <v>147</v>
      </c>
      <c r="AU64" s="13" t="s">
        <v>142</v>
      </c>
      <c r="AV64" s="75" t="e">
        <f>VLOOKUP(AT64,Ülke!$A$1:$D$46,2,0)</f>
        <v>#N/A</v>
      </c>
      <c r="AW64" s="29" t="e">
        <f t="shared" si="148"/>
        <v>#DIV/0!</v>
      </c>
      <c r="AX64" s="64" t="e">
        <f t="shared" si="149"/>
        <v>#DIV/0!</v>
      </c>
      <c r="AY64" s="65">
        <v>43846</v>
      </c>
      <c r="AZ64" s="65">
        <v>44675</v>
      </c>
      <c r="BA64" s="50">
        <f t="shared" si="150"/>
        <v>-44675</v>
      </c>
      <c r="BB64" s="66" t="e">
        <f t="shared" si="151"/>
        <v>#DIV/0!</v>
      </c>
      <c r="BC64" s="67">
        <v>44676</v>
      </c>
      <c r="BD64" s="66" t="s">
        <v>118</v>
      </c>
      <c r="BE64" s="58" t="e">
        <f t="shared" si="152"/>
        <v>#DIV/0!</v>
      </c>
      <c r="BF64" s="30" t="e">
        <f t="shared" si="153"/>
        <v>#DIV/0!</v>
      </c>
      <c r="BG64" s="31"/>
      <c r="BH64" s="32" t="e">
        <f t="shared" si="154"/>
        <v>#DIV/0!</v>
      </c>
      <c r="BI64" s="28">
        <v>0.05</v>
      </c>
      <c r="BJ64" s="28">
        <v>2.5000000000000001E-2</v>
      </c>
      <c r="BK64" s="33" t="e">
        <f t="shared" si="155"/>
        <v>#DIV/0!</v>
      </c>
      <c r="BL64" s="33" t="e">
        <f t="shared" ref="BL64:BL127" si="161">+BH64*BJ64</f>
        <v>#DIV/0!</v>
      </c>
      <c r="BM64" s="48" t="s">
        <v>139</v>
      </c>
      <c r="BO64" s="14" t="s">
        <v>84</v>
      </c>
      <c r="BP64" s="68"/>
      <c r="BQ64" s="14"/>
      <c r="BR64" s="35">
        <v>1257250.1000000001</v>
      </c>
      <c r="BS64" s="73">
        <v>62862.51</v>
      </c>
      <c r="BT64" s="98" t="e">
        <f t="shared" si="156"/>
        <v>#DIV/0!</v>
      </c>
      <c r="BU64" s="35">
        <v>45540</v>
      </c>
      <c r="BV64" s="36" t="s">
        <v>84</v>
      </c>
      <c r="BW64" s="37" t="s">
        <v>90</v>
      </c>
      <c r="BX64" s="38"/>
      <c r="BY64" s="36" t="s">
        <v>84</v>
      </c>
      <c r="BZ64" s="57">
        <v>2023</v>
      </c>
      <c r="CA64" s="32">
        <f>VLOOKUP(BZ64,$GP$1:$GR$17,2,0)</f>
        <v>31680</v>
      </c>
      <c r="CB64" s="32">
        <f>VLOOKUP(BZ64,$GP$1:$GR$17,3,0)</f>
        <v>264294</v>
      </c>
      <c r="CC64" s="32" t="e">
        <f t="shared" ref="CC64:CC127" si="162">IF(BK64&gt;CA64,BK64,CA64)</f>
        <v>#DIV/0!</v>
      </c>
      <c r="CD64" s="14" t="str">
        <f t="shared" si="157"/>
        <v/>
      </c>
      <c r="CF64" s="69">
        <f t="shared" si="158"/>
        <v>45540</v>
      </c>
      <c r="CG64" s="69" t="e">
        <f t="shared" si="159"/>
        <v>#DIV/0!</v>
      </c>
      <c r="CH64" s="69" t="e">
        <f t="shared" si="160"/>
        <v>#DIV/0!</v>
      </c>
      <c r="CL64" s="25"/>
      <c r="CM64" s="25"/>
      <c r="CN64" s="25"/>
      <c r="CR64" s="25"/>
      <c r="CS64" s="25"/>
      <c r="CT64" s="25"/>
      <c r="CX64" s="25"/>
      <c r="CY64" s="25"/>
      <c r="CZ64" s="25"/>
      <c r="DD64" s="25"/>
      <c r="DE64" s="25"/>
      <c r="DF64" s="25"/>
      <c r="DG64" s="25">
        <f t="shared" si="51"/>
        <v>0</v>
      </c>
    </row>
    <row r="65" spans="1:111" x14ac:dyDescent="0.25">
      <c r="A65" s="13"/>
      <c r="B65" s="13"/>
      <c r="C65" s="13"/>
      <c r="D65" s="24"/>
      <c r="E65" s="24"/>
      <c r="F65" s="100">
        <f t="shared" si="135"/>
        <v>0</v>
      </c>
      <c r="G65" s="21"/>
      <c r="J65" s="63"/>
      <c r="L65" s="63" t="s">
        <v>58</v>
      </c>
      <c r="M65" s="23" t="s">
        <v>61</v>
      </c>
      <c r="N65" s="13" t="s">
        <v>170</v>
      </c>
      <c r="O65" s="13" t="s">
        <v>148</v>
      </c>
      <c r="P65" s="13" t="s">
        <v>171</v>
      </c>
      <c r="U65" s="12">
        <f t="shared" si="136"/>
        <v>90</v>
      </c>
      <c r="X65" s="13"/>
      <c r="Y65" s="13"/>
      <c r="AA65" s="34" t="s">
        <v>84</v>
      </c>
      <c r="AB65" s="25">
        <v>0</v>
      </c>
      <c r="AC65" s="25">
        <f t="shared" si="137"/>
        <v>0</v>
      </c>
      <c r="AD65" s="55"/>
      <c r="AE65" s="55"/>
      <c r="AF65" s="45">
        <f t="shared" si="138"/>
        <v>0</v>
      </c>
      <c r="AG65" s="46" t="e">
        <f t="shared" si="139"/>
        <v>#DIV/0!</v>
      </c>
      <c r="AH65" s="26">
        <f t="shared" si="140"/>
        <v>0</v>
      </c>
      <c r="AI65" s="46" t="e">
        <f t="shared" si="141"/>
        <v>#DIV/0!</v>
      </c>
      <c r="AJ65" s="46" t="e">
        <f t="shared" si="142"/>
        <v>#DIV/0!</v>
      </c>
      <c r="AK65" s="61">
        <v>1</v>
      </c>
      <c r="AL65" s="27" t="e">
        <f t="shared" si="143"/>
        <v>#DIV/0!</v>
      </c>
      <c r="AM65" s="25" t="e">
        <f t="shared" si="144"/>
        <v>#DIV/0!</v>
      </c>
      <c r="AN65" s="25" t="e">
        <f t="shared" si="145"/>
        <v>#DIV/0!</v>
      </c>
      <c r="AO65" s="25" t="e">
        <f t="shared" si="146"/>
        <v>#DIV/0!</v>
      </c>
      <c r="AR65" s="11">
        <f t="shared" si="147"/>
        <v>180</v>
      </c>
      <c r="AS65" s="20" t="s">
        <v>147</v>
      </c>
      <c r="AU65" s="13" t="s">
        <v>142</v>
      </c>
      <c r="AV65" s="75" t="e">
        <f>VLOOKUP(AT65,Ülke!$A$1:$D$46,2,0)</f>
        <v>#N/A</v>
      </c>
      <c r="AW65" s="29" t="e">
        <f t="shared" si="148"/>
        <v>#DIV/0!</v>
      </c>
      <c r="AX65" s="64" t="e">
        <f t="shared" si="149"/>
        <v>#DIV/0!</v>
      </c>
      <c r="AY65" s="65">
        <v>43846</v>
      </c>
      <c r="AZ65" s="65">
        <v>44675</v>
      </c>
      <c r="BA65" s="50">
        <f t="shared" si="150"/>
        <v>-44675</v>
      </c>
      <c r="BB65" s="66" t="e">
        <f t="shared" si="151"/>
        <v>#DIV/0!</v>
      </c>
      <c r="BC65" s="67">
        <v>44676</v>
      </c>
      <c r="BD65" s="66" t="s">
        <v>118</v>
      </c>
      <c r="BE65" s="58" t="e">
        <f t="shared" si="152"/>
        <v>#DIV/0!</v>
      </c>
      <c r="BF65" s="30" t="e">
        <f t="shared" si="153"/>
        <v>#DIV/0!</v>
      </c>
      <c r="BG65" s="31"/>
      <c r="BH65" s="32" t="e">
        <f t="shared" si="154"/>
        <v>#DIV/0!</v>
      </c>
      <c r="BI65" s="28">
        <v>0.05</v>
      </c>
      <c r="BJ65" s="28">
        <v>2.5000000000000001E-2</v>
      </c>
      <c r="BK65" s="33" t="e">
        <f t="shared" si="155"/>
        <v>#DIV/0!</v>
      </c>
      <c r="BL65" s="33" t="e">
        <f t="shared" si="161"/>
        <v>#DIV/0!</v>
      </c>
      <c r="BM65" s="48" t="s">
        <v>139</v>
      </c>
      <c r="BO65" s="14" t="s">
        <v>84</v>
      </c>
      <c r="BP65" s="68"/>
      <c r="BQ65" s="14"/>
      <c r="BR65" s="35">
        <v>1257250.1000000001</v>
      </c>
      <c r="BS65" s="73">
        <v>62862.51</v>
      </c>
      <c r="BT65" s="98" t="e">
        <f t="shared" si="156"/>
        <v>#DIV/0!</v>
      </c>
      <c r="BU65" s="35">
        <v>45540</v>
      </c>
      <c r="BV65" s="36" t="s">
        <v>84</v>
      </c>
      <c r="BW65" s="37" t="s">
        <v>90</v>
      </c>
      <c r="BX65" s="38"/>
      <c r="BY65" s="36" t="s">
        <v>84</v>
      </c>
      <c r="BZ65" s="57">
        <v>2023</v>
      </c>
      <c r="CA65" s="32">
        <f>VLOOKUP(BZ65,$GP$1:$GR$17,2,0)</f>
        <v>31680</v>
      </c>
      <c r="CB65" s="32">
        <f>VLOOKUP(BZ65,$GP$1:$GR$17,3,0)</f>
        <v>264294</v>
      </c>
      <c r="CC65" s="32" t="e">
        <f t="shared" si="162"/>
        <v>#DIV/0!</v>
      </c>
      <c r="CD65" s="14" t="str">
        <f t="shared" si="157"/>
        <v/>
      </c>
      <c r="CF65" s="69">
        <f t="shared" si="158"/>
        <v>45540</v>
      </c>
      <c r="CG65" s="69" t="e">
        <f t="shared" si="159"/>
        <v>#DIV/0!</v>
      </c>
      <c r="CH65" s="69" t="e">
        <f t="shared" si="160"/>
        <v>#DIV/0!</v>
      </c>
      <c r="CL65" s="25"/>
      <c r="CM65" s="25"/>
      <c r="CN65" s="25"/>
      <c r="CR65" s="25"/>
      <c r="CS65" s="25"/>
      <c r="CT65" s="25"/>
      <c r="CX65" s="25"/>
      <c r="CY65" s="25"/>
      <c r="CZ65" s="25"/>
      <c r="DD65" s="25"/>
      <c r="DE65" s="25"/>
      <c r="DF65" s="25"/>
      <c r="DG65" s="25">
        <f t="shared" si="51"/>
        <v>0</v>
      </c>
    </row>
    <row r="66" spans="1:111" x14ac:dyDescent="0.25">
      <c r="A66" s="13"/>
      <c r="B66" s="13"/>
      <c r="C66" s="13"/>
      <c r="D66" s="24"/>
      <c r="E66" s="24"/>
      <c r="F66" s="100">
        <f t="shared" si="135"/>
        <v>0</v>
      </c>
      <c r="G66" s="21"/>
      <c r="J66" s="63"/>
      <c r="L66" s="63" t="s">
        <v>58</v>
      </c>
      <c r="M66" s="23" t="s">
        <v>61</v>
      </c>
      <c r="N66" s="13" t="s">
        <v>170</v>
      </c>
      <c r="O66" s="13" t="s">
        <v>148</v>
      </c>
      <c r="P66" s="13" t="s">
        <v>171</v>
      </c>
      <c r="U66" s="12">
        <f t="shared" si="136"/>
        <v>90</v>
      </c>
      <c r="X66" s="13"/>
      <c r="Y66" s="13"/>
      <c r="AA66" s="34" t="s">
        <v>84</v>
      </c>
      <c r="AB66" s="25">
        <v>0</v>
      </c>
      <c r="AC66" s="25">
        <f t="shared" si="137"/>
        <v>0</v>
      </c>
      <c r="AD66" s="55"/>
      <c r="AE66" s="55"/>
      <c r="AF66" s="45">
        <f t="shared" si="138"/>
        <v>0</v>
      </c>
      <c r="AG66" s="46" t="e">
        <f t="shared" si="139"/>
        <v>#DIV/0!</v>
      </c>
      <c r="AH66" s="26">
        <f t="shared" si="140"/>
        <v>0</v>
      </c>
      <c r="AI66" s="46" t="e">
        <f t="shared" si="141"/>
        <v>#DIV/0!</v>
      </c>
      <c r="AJ66" s="46" t="e">
        <f t="shared" si="142"/>
        <v>#DIV/0!</v>
      </c>
      <c r="AK66" s="61">
        <v>1</v>
      </c>
      <c r="AL66" s="27" t="e">
        <f t="shared" si="143"/>
        <v>#DIV/0!</v>
      </c>
      <c r="AM66" s="25" t="e">
        <f t="shared" si="144"/>
        <v>#DIV/0!</v>
      </c>
      <c r="AN66" s="25" t="e">
        <f t="shared" si="145"/>
        <v>#DIV/0!</v>
      </c>
      <c r="AO66" s="25" t="e">
        <f t="shared" si="146"/>
        <v>#DIV/0!</v>
      </c>
      <c r="AR66" s="11">
        <f t="shared" si="147"/>
        <v>180</v>
      </c>
      <c r="AS66" s="20" t="s">
        <v>147</v>
      </c>
      <c r="AU66" s="13" t="s">
        <v>142</v>
      </c>
      <c r="AV66" s="75" t="e">
        <f>VLOOKUP(AT66,Ülke!$A$1:$D$46,2,0)</f>
        <v>#N/A</v>
      </c>
      <c r="AW66" s="29" t="e">
        <f t="shared" si="148"/>
        <v>#DIV/0!</v>
      </c>
      <c r="AX66" s="64" t="e">
        <f t="shared" si="149"/>
        <v>#DIV/0!</v>
      </c>
      <c r="AY66" s="65">
        <v>43846</v>
      </c>
      <c r="AZ66" s="65">
        <v>44675</v>
      </c>
      <c r="BA66" s="50">
        <f t="shared" si="150"/>
        <v>-44675</v>
      </c>
      <c r="BB66" s="66" t="e">
        <f t="shared" si="151"/>
        <v>#DIV/0!</v>
      </c>
      <c r="BC66" s="67">
        <v>44676</v>
      </c>
      <c r="BD66" s="66" t="s">
        <v>118</v>
      </c>
      <c r="BE66" s="58" t="e">
        <f t="shared" si="152"/>
        <v>#DIV/0!</v>
      </c>
      <c r="BF66" s="30" t="e">
        <f t="shared" si="153"/>
        <v>#DIV/0!</v>
      </c>
      <c r="BG66" s="31"/>
      <c r="BH66" s="32" t="e">
        <f t="shared" si="154"/>
        <v>#DIV/0!</v>
      </c>
      <c r="BI66" s="28">
        <v>0.05</v>
      </c>
      <c r="BJ66" s="28">
        <v>2.5000000000000001E-2</v>
      </c>
      <c r="BK66" s="33" t="e">
        <f t="shared" si="155"/>
        <v>#DIV/0!</v>
      </c>
      <c r="BL66" s="33" t="e">
        <f t="shared" si="161"/>
        <v>#DIV/0!</v>
      </c>
      <c r="BM66" s="48" t="s">
        <v>139</v>
      </c>
      <c r="BO66" s="14" t="s">
        <v>84</v>
      </c>
      <c r="BP66" s="68"/>
      <c r="BQ66" s="14"/>
      <c r="BR66" s="35">
        <v>1257250.1000000001</v>
      </c>
      <c r="BS66" s="73">
        <v>62862.51</v>
      </c>
      <c r="BT66" s="98" t="e">
        <f t="shared" si="156"/>
        <v>#DIV/0!</v>
      </c>
      <c r="BU66" s="35">
        <v>45540</v>
      </c>
      <c r="BV66" s="36" t="s">
        <v>84</v>
      </c>
      <c r="BW66" s="37" t="s">
        <v>90</v>
      </c>
      <c r="BX66" s="38"/>
      <c r="BY66" s="36" t="s">
        <v>84</v>
      </c>
      <c r="BZ66" s="57">
        <v>2023</v>
      </c>
      <c r="CA66" s="32">
        <f>VLOOKUP(BZ66,$GP$1:$GR$17,2,0)</f>
        <v>31680</v>
      </c>
      <c r="CB66" s="32">
        <f>VLOOKUP(BZ66,$GP$1:$GR$17,3,0)</f>
        <v>264294</v>
      </c>
      <c r="CC66" s="32" t="e">
        <f t="shared" si="162"/>
        <v>#DIV/0!</v>
      </c>
      <c r="CD66" s="14" t="str">
        <f t="shared" si="157"/>
        <v/>
      </c>
      <c r="CF66" s="69">
        <f t="shared" si="158"/>
        <v>45540</v>
      </c>
      <c r="CG66" s="69" t="e">
        <f t="shared" si="159"/>
        <v>#DIV/0!</v>
      </c>
      <c r="CH66" s="69" t="e">
        <f t="shared" si="160"/>
        <v>#DIV/0!</v>
      </c>
      <c r="CL66" s="25"/>
      <c r="CM66" s="25"/>
      <c r="CN66" s="25"/>
      <c r="CR66" s="25"/>
      <c r="CS66" s="25"/>
      <c r="CT66" s="25"/>
      <c r="CX66" s="25"/>
      <c r="CY66" s="25"/>
      <c r="CZ66" s="25"/>
      <c r="DD66" s="25"/>
      <c r="DE66" s="25"/>
      <c r="DF66" s="25"/>
      <c r="DG66" s="25">
        <f t="shared" si="51"/>
        <v>0</v>
      </c>
    </row>
    <row r="67" spans="1:111" x14ac:dyDescent="0.25">
      <c r="A67" s="13"/>
      <c r="B67" s="13"/>
      <c r="C67" s="13"/>
      <c r="D67" s="24"/>
      <c r="E67" s="24"/>
      <c r="F67" s="100">
        <f t="shared" si="135"/>
        <v>0</v>
      </c>
      <c r="G67" s="21"/>
      <c r="J67" s="63"/>
      <c r="L67" s="63" t="s">
        <v>58</v>
      </c>
      <c r="M67" s="23" t="s">
        <v>61</v>
      </c>
      <c r="N67" s="13" t="s">
        <v>170</v>
      </c>
      <c r="O67" s="13" t="s">
        <v>148</v>
      </c>
      <c r="P67" s="13" t="s">
        <v>171</v>
      </c>
      <c r="U67" s="12">
        <f t="shared" si="136"/>
        <v>90</v>
      </c>
      <c r="X67" s="13"/>
      <c r="Y67" s="13"/>
      <c r="AA67" s="34" t="s">
        <v>84</v>
      </c>
      <c r="AB67" s="25">
        <v>0</v>
      </c>
      <c r="AC67" s="25">
        <f t="shared" si="137"/>
        <v>0</v>
      </c>
      <c r="AD67" s="55"/>
      <c r="AE67" s="55"/>
      <c r="AF67" s="45">
        <f t="shared" si="138"/>
        <v>0</v>
      </c>
      <c r="AG67" s="46" t="e">
        <f t="shared" si="139"/>
        <v>#DIV/0!</v>
      </c>
      <c r="AH67" s="26">
        <f t="shared" si="140"/>
        <v>0</v>
      </c>
      <c r="AI67" s="46" t="e">
        <f t="shared" si="141"/>
        <v>#DIV/0!</v>
      </c>
      <c r="AJ67" s="46" t="e">
        <f t="shared" si="142"/>
        <v>#DIV/0!</v>
      </c>
      <c r="AK67" s="61">
        <v>1</v>
      </c>
      <c r="AL67" s="27" t="e">
        <f t="shared" si="143"/>
        <v>#DIV/0!</v>
      </c>
      <c r="AM67" s="25" t="e">
        <f t="shared" si="144"/>
        <v>#DIV/0!</v>
      </c>
      <c r="AN67" s="25" t="e">
        <f t="shared" si="145"/>
        <v>#DIV/0!</v>
      </c>
      <c r="AO67" s="25" t="e">
        <f t="shared" si="146"/>
        <v>#DIV/0!</v>
      </c>
      <c r="AR67" s="11">
        <f t="shared" si="147"/>
        <v>180</v>
      </c>
      <c r="AS67" s="20" t="s">
        <v>147</v>
      </c>
      <c r="AU67" s="13" t="s">
        <v>142</v>
      </c>
      <c r="AV67" s="75" t="e">
        <f>VLOOKUP(AT67,Ülke!$A$1:$D$46,2,0)</f>
        <v>#N/A</v>
      </c>
      <c r="AW67" s="29" t="e">
        <f t="shared" si="148"/>
        <v>#DIV/0!</v>
      </c>
      <c r="AX67" s="64" t="e">
        <f t="shared" si="149"/>
        <v>#DIV/0!</v>
      </c>
      <c r="AY67" s="65">
        <v>43846</v>
      </c>
      <c r="AZ67" s="65">
        <v>44675</v>
      </c>
      <c r="BA67" s="50">
        <f t="shared" si="150"/>
        <v>-44675</v>
      </c>
      <c r="BB67" s="66" t="e">
        <f t="shared" si="151"/>
        <v>#DIV/0!</v>
      </c>
      <c r="BC67" s="67">
        <v>44676</v>
      </c>
      <c r="BD67" s="66" t="s">
        <v>118</v>
      </c>
      <c r="BE67" s="58" t="e">
        <f t="shared" si="152"/>
        <v>#DIV/0!</v>
      </c>
      <c r="BF67" s="30" t="e">
        <f t="shared" si="153"/>
        <v>#DIV/0!</v>
      </c>
      <c r="BG67" s="31"/>
      <c r="BH67" s="32" t="e">
        <f t="shared" si="154"/>
        <v>#DIV/0!</v>
      </c>
      <c r="BI67" s="28">
        <v>0.05</v>
      </c>
      <c r="BJ67" s="28">
        <v>2.5000000000000001E-2</v>
      </c>
      <c r="BK67" s="33" t="e">
        <f t="shared" si="155"/>
        <v>#DIV/0!</v>
      </c>
      <c r="BL67" s="33" t="e">
        <f t="shared" si="161"/>
        <v>#DIV/0!</v>
      </c>
      <c r="BM67" s="48" t="s">
        <v>139</v>
      </c>
      <c r="BO67" s="14" t="s">
        <v>84</v>
      </c>
      <c r="BP67" s="68"/>
      <c r="BQ67" s="14"/>
      <c r="BR67" s="35">
        <v>1257250.1000000001</v>
      </c>
      <c r="BS67" s="73">
        <v>62862.51</v>
      </c>
      <c r="BT67" s="98" t="e">
        <f t="shared" si="156"/>
        <v>#DIV/0!</v>
      </c>
      <c r="BU67" s="35">
        <v>45540</v>
      </c>
      <c r="BV67" s="36" t="s">
        <v>84</v>
      </c>
      <c r="BW67" s="37" t="s">
        <v>90</v>
      </c>
      <c r="BX67" s="38"/>
      <c r="BY67" s="36" t="s">
        <v>84</v>
      </c>
      <c r="BZ67" s="57">
        <v>2023</v>
      </c>
      <c r="CA67" s="32">
        <f>VLOOKUP(BZ67,$GP$1:$GR$17,2,0)</f>
        <v>31680</v>
      </c>
      <c r="CB67" s="32">
        <f>VLOOKUP(BZ67,$GP$1:$GR$17,3,0)</f>
        <v>264294</v>
      </c>
      <c r="CC67" s="32" t="e">
        <f t="shared" si="162"/>
        <v>#DIV/0!</v>
      </c>
      <c r="CD67" s="14" t="str">
        <f t="shared" si="157"/>
        <v/>
      </c>
      <c r="CF67" s="69">
        <f t="shared" si="158"/>
        <v>45540</v>
      </c>
      <c r="CG67" s="69" t="e">
        <f t="shared" si="159"/>
        <v>#DIV/0!</v>
      </c>
      <c r="CH67" s="69" t="e">
        <f t="shared" si="160"/>
        <v>#DIV/0!</v>
      </c>
      <c r="CL67" s="25"/>
      <c r="CM67" s="25"/>
      <c r="CN67" s="25"/>
      <c r="CR67" s="25"/>
      <c r="CS67" s="25"/>
      <c r="CT67" s="25"/>
      <c r="CX67" s="25"/>
      <c r="CY67" s="25"/>
      <c r="CZ67" s="25"/>
      <c r="DD67" s="25"/>
      <c r="DE67" s="25"/>
      <c r="DF67" s="25"/>
      <c r="DG67" s="25">
        <f t="shared" ref="DG67:DG130" si="163">+CL67+CR67+CX67+DD67</f>
        <v>0</v>
      </c>
    </row>
    <row r="68" spans="1:111" x14ac:dyDescent="0.25">
      <c r="A68" s="13"/>
      <c r="B68" s="13"/>
      <c r="C68" s="13"/>
      <c r="D68" s="24"/>
      <c r="E68" s="24"/>
      <c r="F68" s="100">
        <f t="shared" si="135"/>
        <v>0</v>
      </c>
      <c r="G68" s="21"/>
      <c r="J68" s="63"/>
      <c r="L68" s="63" t="s">
        <v>58</v>
      </c>
      <c r="M68" s="23" t="s">
        <v>61</v>
      </c>
      <c r="N68" s="13" t="s">
        <v>170</v>
      </c>
      <c r="O68" s="13" t="s">
        <v>148</v>
      </c>
      <c r="P68" s="13" t="s">
        <v>171</v>
      </c>
      <c r="U68" s="12">
        <f t="shared" si="136"/>
        <v>90</v>
      </c>
      <c r="X68" s="13"/>
      <c r="Y68" s="13"/>
      <c r="AA68" s="34" t="s">
        <v>84</v>
      </c>
      <c r="AB68" s="25">
        <v>0</v>
      </c>
      <c r="AC68" s="25">
        <f t="shared" si="137"/>
        <v>0</v>
      </c>
      <c r="AD68" s="55"/>
      <c r="AE68" s="55"/>
      <c r="AF68" s="45">
        <f t="shared" si="138"/>
        <v>0</v>
      </c>
      <c r="AG68" s="46" t="e">
        <f t="shared" si="139"/>
        <v>#DIV/0!</v>
      </c>
      <c r="AH68" s="26">
        <f t="shared" si="140"/>
        <v>0</v>
      </c>
      <c r="AI68" s="46" t="e">
        <f t="shared" si="141"/>
        <v>#DIV/0!</v>
      </c>
      <c r="AJ68" s="46" t="e">
        <f t="shared" si="142"/>
        <v>#DIV/0!</v>
      </c>
      <c r="AK68" s="61">
        <v>1</v>
      </c>
      <c r="AL68" s="27" t="e">
        <f t="shared" si="143"/>
        <v>#DIV/0!</v>
      </c>
      <c r="AM68" s="25" t="e">
        <f t="shared" si="144"/>
        <v>#DIV/0!</v>
      </c>
      <c r="AN68" s="25" t="e">
        <f t="shared" si="145"/>
        <v>#DIV/0!</v>
      </c>
      <c r="AO68" s="25" t="e">
        <f t="shared" si="146"/>
        <v>#DIV/0!</v>
      </c>
      <c r="AR68" s="11">
        <f t="shared" si="147"/>
        <v>180</v>
      </c>
      <c r="AS68" s="20" t="s">
        <v>147</v>
      </c>
      <c r="AU68" s="13" t="s">
        <v>142</v>
      </c>
      <c r="AV68" s="75" t="e">
        <f>VLOOKUP(AT68,Ülke!$A$1:$D$46,2,0)</f>
        <v>#N/A</v>
      </c>
      <c r="AW68" s="29" t="e">
        <f t="shared" si="148"/>
        <v>#DIV/0!</v>
      </c>
      <c r="AX68" s="64" t="e">
        <f t="shared" si="149"/>
        <v>#DIV/0!</v>
      </c>
      <c r="AY68" s="65">
        <v>43846</v>
      </c>
      <c r="AZ68" s="65">
        <v>44675</v>
      </c>
      <c r="BA68" s="50">
        <f t="shared" si="150"/>
        <v>-44675</v>
      </c>
      <c r="BB68" s="66" t="e">
        <f t="shared" si="151"/>
        <v>#DIV/0!</v>
      </c>
      <c r="BC68" s="67">
        <v>44676</v>
      </c>
      <c r="BD68" s="66" t="s">
        <v>118</v>
      </c>
      <c r="BE68" s="58" t="e">
        <f t="shared" si="152"/>
        <v>#DIV/0!</v>
      </c>
      <c r="BF68" s="30" t="e">
        <f t="shared" si="153"/>
        <v>#DIV/0!</v>
      </c>
      <c r="BG68" s="31"/>
      <c r="BH68" s="32" t="e">
        <f t="shared" si="154"/>
        <v>#DIV/0!</v>
      </c>
      <c r="BI68" s="28">
        <v>0.05</v>
      </c>
      <c r="BJ68" s="28">
        <v>2.5000000000000001E-2</v>
      </c>
      <c r="BK68" s="33" t="e">
        <f t="shared" si="155"/>
        <v>#DIV/0!</v>
      </c>
      <c r="BL68" s="33" t="e">
        <f t="shared" si="161"/>
        <v>#DIV/0!</v>
      </c>
      <c r="BM68" s="48" t="s">
        <v>139</v>
      </c>
      <c r="BO68" s="14" t="s">
        <v>84</v>
      </c>
      <c r="BP68" s="68"/>
      <c r="BQ68" s="14"/>
      <c r="BR68" s="35">
        <v>1257250.1000000001</v>
      </c>
      <c r="BS68" s="73">
        <v>62862.51</v>
      </c>
      <c r="BT68" s="98" t="e">
        <f t="shared" si="156"/>
        <v>#DIV/0!</v>
      </c>
      <c r="BU68" s="35">
        <v>45540</v>
      </c>
      <c r="BV68" s="36" t="s">
        <v>84</v>
      </c>
      <c r="BW68" s="37" t="s">
        <v>90</v>
      </c>
      <c r="BX68" s="38"/>
      <c r="BY68" s="36" t="s">
        <v>84</v>
      </c>
      <c r="BZ68" s="57">
        <v>2023</v>
      </c>
      <c r="CA68" s="32">
        <f>VLOOKUP(BZ68,$GP$1:$GR$17,2,0)</f>
        <v>31680</v>
      </c>
      <c r="CB68" s="32">
        <f>VLOOKUP(BZ68,$GP$1:$GR$17,3,0)</f>
        <v>264294</v>
      </c>
      <c r="CC68" s="32" t="e">
        <f t="shared" si="162"/>
        <v>#DIV/0!</v>
      </c>
      <c r="CD68" s="14" t="str">
        <f t="shared" si="157"/>
        <v/>
      </c>
      <c r="CF68" s="69">
        <f t="shared" si="158"/>
        <v>45540</v>
      </c>
      <c r="CG68" s="69" t="e">
        <f t="shared" si="159"/>
        <v>#DIV/0!</v>
      </c>
      <c r="CH68" s="69" t="e">
        <f t="shared" si="160"/>
        <v>#DIV/0!</v>
      </c>
      <c r="CL68" s="25"/>
      <c r="CM68" s="25"/>
      <c r="CN68" s="25"/>
      <c r="CR68" s="25"/>
      <c r="CS68" s="25"/>
      <c r="CT68" s="25"/>
      <c r="CX68" s="25"/>
      <c r="CY68" s="25"/>
      <c r="CZ68" s="25"/>
      <c r="DD68" s="25"/>
      <c r="DE68" s="25"/>
      <c r="DF68" s="25"/>
      <c r="DG68" s="25">
        <f t="shared" si="163"/>
        <v>0</v>
      </c>
    </row>
    <row r="69" spans="1:111" x14ac:dyDescent="0.25">
      <c r="A69" s="13"/>
      <c r="B69" s="13"/>
      <c r="C69" s="13"/>
      <c r="D69" s="24"/>
      <c r="E69" s="24"/>
      <c r="F69" s="100">
        <f t="shared" si="135"/>
        <v>0</v>
      </c>
      <c r="G69" s="21"/>
      <c r="J69" s="63"/>
      <c r="L69" s="63" t="s">
        <v>58</v>
      </c>
      <c r="M69" s="23" t="s">
        <v>61</v>
      </c>
      <c r="N69" s="13" t="s">
        <v>170</v>
      </c>
      <c r="O69" s="13" t="s">
        <v>148</v>
      </c>
      <c r="P69" s="13" t="s">
        <v>171</v>
      </c>
      <c r="U69" s="12">
        <f t="shared" si="136"/>
        <v>90</v>
      </c>
      <c r="X69" s="13"/>
      <c r="Y69" s="13"/>
      <c r="AA69" s="34" t="s">
        <v>84</v>
      </c>
      <c r="AB69" s="25">
        <v>0</v>
      </c>
      <c r="AC69" s="25">
        <f t="shared" si="137"/>
        <v>0</v>
      </c>
      <c r="AD69" s="55"/>
      <c r="AE69" s="55"/>
      <c r="AF69" s="45">
        <f t="shared" si="138"/>
        <v>0</v>
      </c>
      <c r="AG69" s="46" t="e">
        <f t="shared" si="139"/>
        <v>#DIV/0!</v>
      </c>
      <c r="AH69" s="26">
        <f t="shared" si="140"/>
        <v>0</v>
      </c>
      <c r="AI69" s="46" t="e">
        <f t="shared" si="141"/>
        <v>#DIV/0!</v>
      </c>
      <c r="AJ69" s="46" t="e">
        <f t="shared" si="142"/>
        <v>#DIV/0!</v>
      </c>
      <c r="AK69" s="61">
        <v>1</v>
      </c>
      <c r="AL69" s="27" t="e">
        <f t="shared" si="143"/>
        <v>#DIV/0!</v>
      </c>
      <c r="AM69" s="25" t="e">
        <f t="shared" si="144"/>
        <v>#DIV/0!</v>
      </c>
      <c r="AN69" s="25" t="e">
        <f t="shared" si="145"/>
        <v>#DIV/0!</v>
      </c>
      <c r="AO69" s="25" t="e">
        <f t="shared" si="146"/>
        <v>#DIV/0!</v>
      </c>
      <c r="AR69" s="11">
        <f t="shared" si="147"/>
        <v>180</v>
      </c>
      <c r="AS69" s="20" t="s">
        <v>147</v>
      </c>
      <c r="AU69" s="13" t="s">
        <v>142</v>
      </c>
      <c r="AV69" s="75" t="e">
        <f>VLOOKUP(AT69,Ülke!$A$1:$D$46,2,0)</f>
        <v>#N/A</v>
      </c>
      <c r="AW69" s="29" t="e">
        <f t="shared" si="148"/>
        <v>#DIV/0!</v>
      </c>
      <c r="AX69" s="64" t="e">
        <f t="shared" si="149"/>
        <v>#DIV/0!</v>
      </c>
      <c r="AY69" s="65">
        <v>43846</v>
      </c>
      <c r="AZ69" s="65">
        <v>44675</v>
      </c>
      <c r="BA69" s="50">
        <f t="shared" si="150"/>
        <v>-44675</v>
      </c>
      <c r="BB69" s="66" t="e">
        <f t="shared" si="151"/>
        <v>#DIV/0!</v>
      </c>
      <c r="BC69" s="67">
        <v>44676</v>
      </c>
      <c r="BD69" s="66" t="s">
        <v>118</v>
      </c>
      <c r="BE69" s="58" t="e">
        <f t="shared" si="152"/>
        <v>#DIV/0!</v>
      </c>
      <c r="BF69" s="30" t="e">
        <f t="shared" si="153"/>
        <v>#DIV/0!</v>
      </c>
      <c r="BG69" s="31"/>
      <c r="BH69" s="32" t="e">
        <f t="shared" si="154"/>
        <v>#DIV/0!</v>
      </c>
      <c r="BI69" s="28">
        <v>0.05</v>
      </c>
      <c r="BJ69" s="28">
        <v>2.5000000000000001E-2</v>
      </c>
      <c r="BK69" s="33" t="e">
        <f t="shared" si="155"/>
        <v>#DIV/0!</v>
      </c>
      <c r="BL69" s="33" t="e">
        <f t="shared" si="161"/>
        <v>#DIV/0!</v>
      </c>
      <c r="BM69" s="48" t="s">
        <v>139</v>
      </c>
      <c r="BO69" s="14" t="s">
        <v>84</v>
      </c>
      <c r="BP69" s="68"/>
      <c r="BQ69" s="14"/>
      <c r="BR69" s="35">
        <v>1257250.1000000001</v>
      </c>
      <c r="BS69" s="73">
        <v>62862.51</v>
      </c>
      <c r="BT69" s="98" t="e">
        <f t="shared" si="156"/>
        <v>#DIV/0!</v>
      </c>
      <c r="BU69" s="35">
        <v>45540</v>
      </c>
      <c r="BV69" s="36" t="s">
        <v>84</v>
      </c>
      <c r="BW69" s="37" t="s">
        <v>90</v>
      </c>
      <c r="BX69" s="38"/>
      <c r="BY69" s="36" t="s">
        <v>84</v>
      </c>
      <c r="BZ69" s="57">
        <v>2023</v>
      </c>
      <c r="CA69" s="32">
        <f>VLOOKUP(BZ69,$GP$1:$GR$17,2,0)</f>
        <v>31680</v>
      </c>
      <c r="CB69" s="32">
        <f>VLOOKUP(BZ69,$GP$1:$GR$17,3,0)</f>
        <v>264294</v>
      </c>
      <c r="CC69" s="32" t="e">
        <f t="shared" si="162"/>
        <v>#DIV/0!</v>
      </c>
      <c r="CD69" s="14" t="str">
        <f t="shared" si="157"/>
        <v/>
      </c>
      <c r="CF69" s="69">
        <f t="shared" si="158"/>
        <v>45540</v>
      </c>
      <c r="CG69" s="69" t="e">
        <f t="shared" si="159"/>
        <v>#DIV/0!</v>
      </c>
      <c r="CH69" s="69" t="e">
        <f t="shared" si="160"/>
        <v>#DIV/0!</v>
      </c>
      <c r="CL69" s="25"/>
      <c r="CM69" s="25"/>
      <c r="CN69" s="25"/>
      <c r="CR69" s="25"/>
      <c r="CS69" s="25"/>
      <c r="CT69" s="25"/>
      <c r="CX69" s="25"/>
      <c r="CY69" s="25"/>
      <c r="CZ69" s="25"/>
      <c r="DD69" s="25"/>
      <c r="DE69" s="25"/>
      <c r="DF69" s="25"/>
      <c r="DG69" s="25">
        <f t="shared" si="163"/>
        <v>0</v>
      </c>
    </row>
    <row r="70" spans="1:111" x14ac:dyDescent="0.25">
      <c r="A70" s="13"/>
      <c r="B70" s="13"/>
      <c r="C70" s="13"/>
      <c r="D70" s="24"/>
      <c r="E70" s="24"/>
      <c r="F70" s="100">
        <f t="shared" si="135"/>
        <v>0</v>
      </c>
      <c r="G70" s="21"/>
      <c r="J70" s="63"/>
      <c r="L70" s="63" t="s">
        <v>58</v>
      </c>
      <c r="M70" s="23" t="s">
        <v>61</v>
      </c>
      <c r="N70" s="13" t="s">
        <v>170</v>
      </c>
      <c r="O70" s="13" t="s">
        <v>148</v>
      </c>
      <c r="P70" s="13" t="s">
        <v>171</v>
      </c>
      <c r="U70" s="12">
        <f t="shared" si="136"/>
        <v>90</v>
      </c>
      <c r="X70" s="13"/>
      <c r="Y70" s="13"/>
      <c r="AA70" s="34" t="s">
        <v>84</v>
      </c>
      <c r="AB70" s="25">
        <v>0</v>
      </c>
      <c r="AC70" s="25">
        <f t="shared" si="137"/>
        <v>0</v>
      </c>
      <c r="AD70" s="55"/>
      <c r="AE70" s="55"/>
      <c r="AF70" s="45">
        <f t="shared" si="138"/>
        <v>0</v>
      </c>
      <c r="AG70" s="46" t="e">
        <f t="shared" si="139"/>
        <v>#DIV/0!</v>
      </c>
      <c r="AH70" s="26">
        <f t="shared" si="140"/>
        <v>0</v>
      </c>
      <c r="AI70" s="46" t="e">
        <f t="shared" si="141"/>
        <v>#DIV/0!</v>
      </c>
      <c r="AJ70" s="46" t="e">
        <f t="shared" si="142"/>
        <v>#DIV/0!</v>
      </c>
      <c r="AK70" s="61">
        <v>1</v>
      </c>
      <c r="AL70" s="27" t="e">
        <f t="shared" si="143"/>
        <v>#DIV/0!</v>
      </c>
      <c r="AM70" s="25" t="e">
        <f t="shared" si="144"/>
        <v>#DIV/0!</v>
      </c>
      <c r="AN70" s="25" t="e">
        <f t="shared" si="145"/>
        <v>#DIV/0!</v>
      </c>
      <c r="AO70" s="25" t="e">
        <f t="shared" si="146"/>
        <v>#DIV/0!</v>
      </c>
      <c r="AR70" s="11">
        <f t="shared" si="147"/>
        <v>180</v>
      </c>
      <c r="AS70" s="20" t="s">
        <v>147</v>
      </c>
      <c r="AU70" s="13" t="s">
        <v>142</v>
      </c>
      <c r="AV70" s="75" t="e">
        <f>VLOOKUP(AT70,Ülke!$A$1:$D$46,2,0)</f>
        <v>#N/A</v>
      </c>
      <c r="AW70" s="29" t="e">
        <f t="shared" si="148"/>
        <v>#DIV/0!</v>
      </c>
      <c r="AX70" s="64" t="e">
        <f t="shared" si="149"/>
        <v>#DIV/0!</v>
      </c>
      <c r="AY70" s="65">
        <v>43846</v>
      </c>
      <c r="AZ70" s="65">
        <v>44675</v>
      </c>
      <c r="BA70" s="50">
        <f t="shared" si="150"/>
        <v>-44675</v>
      </c>
      <c r="BB70" s="66" t="e">
        <f t="shared" si="151"/>
        <v>#DIV/0!</v>
      </c>
      <c r="BC70" s="67">
        <v>44676</v>
      </c>
      <c r="BD70" s="66" t="s">
        <v>118</v>
      </c>
      <c r="BE70" s="58" t="e">
        <f t="shared" si="152"/>
        <v>#DIV/0!</v>
      </c>
      <c r="BF70" s="30" t="e">
        <f t="shared" si="153"/>
        <v>#DIV/0!</v>
      </c>
      <c r="BG70" s="31"/>
      <c r="BH70" s="32" t="e">
        <f t="shared" si="154"/>
        <v>#DIV/0!</v>
      </c>
      <c r="BI70" s="28">
        <v>0.05</v>
      </c>
      <c r="BJ70" s="28">
        <v>2.5000000000000001E-2</v>
      </c>
      <c r="BK70" s="33" t="e">
        <f t="shared" si="155"/>
        <v>#DIV/0!</v>
      </c>
      <c r="BL70" s="33" t="e">
        <f t="shared" si="161"/>
        <v>#DIV/0!</v>
      </c>
      <c r="BM70" s="48" t="s">
        <v>139</v>
      </c>
      <c r="BO70" s="14" t="s">
        <v>84</v>
      </c>
      <c r="BP70" s="68"/>
      <c r="BQ70" s="14"/>
      <c r="BR70" s="35">
        <v>1257250.1000000001</v>
      </c>
      <c r="BS70" s="73">
        <v>62862.51</v>
      </c>
      <c r="BT70" s="98" t="e">
        <f t="shared" si="156"/>
        <v>#DIV/0!</v>
      </c>
      <c r="BU70" s="35">
        <v>45540</v>
      </c>
      <c r="BV70" s="36" t="s">
        <v>84</v>
      </c>
      <c r="BW70" s="37" t="s">
        <v>90</v>
      </c>
      <c r="BX70" s="38"/>
      <c r="BY70" s="36" t="s">
        <v>84</v>
      </c>
      <c r="BZ70" s="57">
        <v>2023</v>
      </c>
      <c r="CA70" s="32">
        <f>VLOOKUP(BZ70,$GP$1:$GR$17,2,0)</f>
        <v>31680</v>
      </c>
      <c r="CB70" s="32">
        <f>VLOOKUP(BZ70,$GP$1:$GR$17,3,0)</f>
        <v>264294</v>
      </c>
      <c r="CC70" s="32" t="e">
        <f t="shared" si="162"/>
        <v>#DIV/0!</v>
      </c>
      <c r="CD70" s="14" t="str">
        <f t="shared" si="157"/>
        <v/>
      </c>
      <c r="CF70" s="69">
        <f t="shared" si="158"/>
        <v>45540</v>
      </c>
      <c r="CG70" s="69" t="e">
        <f t="shared" si="159"/>
        <v>#DIV/0!</v>
      </c>
      <c r="CH70" s="69" t="e">
        <f t="shared" si="160"/>
        <v>#DIV/0!</v>
      </c>
      <c r="CL70" s="25"/>
      <c r="CM70" s="25"/>
      <c r="CN70" s="25"/>
      <c r="CR70" s="25"/>
      <c r="CS70" s="25"/>
      <c r="CT70" s="25"/>
      <c r="CX70" s="25"/>
      <c r="CY70" s="25"/>
      <c r="CZ70" s="25"/>
      <c r="DD70" s="25"/>
      <c r="DE70" s="25"/>
      <c r="DF70" s="25"/>
      <c r="DG70" s="25">
        <f t="shared" si="163"/>
        <v>0</v>
      </c>
    </row>
    <row r="71" spans="1:111" x14ac:dyDescent="0.25">
      <c r="A71" s="13"/>
      <c r="B71" s="13"/>
      <c r="C71" s="13"/>
      <c r="D71" s="24"/>
      <c r="E71" s="24"/>
      <c r="F71" s="100">
        <f t="shared" si="135"/>
        <v>0</v>
      </c>
      <c r="G71" s="21"/>
      <c r="J71" s="63"/>
      <c r="L71" s="63" t="s">
        <v>58</v>
      </c>
      <c r="M71" s="23" t="s">
        <v>61</v>
      </c>
      <c r="N71" s="13" t="s">
        <v>170</v>
      </c>
      <c r="O71" s="13" t="s">
        <v>148</v>
      </c>
      <c r="P71" s="13" t="s">
        <v>171</v>
      </c>
      <c r="U71" s="12">
        <f t="shared" si="136"/>
        <v>90</v>
      </c>
      <c r="X71" s="13"/>
      <c r="Y71" s="13"/>
      <c r="AA71" s="34" t="s">
        <v>84</v>
      </c>
      <c r="AB71" s="25">
        <v>0</v>
      </c>
      <c r="AC71" s="25">
        <f t="shared" si="137"/>
        <v>0</v>
      </c>
      <c r="AD71" s="55"/>
      <c r="AE71" s="55"/>
      <c r="AF71" s="45">
        <f t="shared" si="138"/>
        <v>0</v>
      </c>
      <c r="AG71" s="46" t="e">
        <f t="shared" si="139"/>
        <v>#DIV/0!</v>
      </c>
      <c r="AH71" s="26">
        <f t="shared" si="140"/>
        <v>0</v>
      </c>
      <c r="AI71" s="46" t="e">
        <f t="shared" si="141"/>
        <v>#DIV/0!</v>
      </c>
      <c r="AJ71" s="46" t="e">
        <f t="shared" si="142"/>
        <v>#DIV/0!</v>
      </c>
      <c r="AK71" s="61">
        <v>1</v>
      </c>
      <c r="AL71" s="27" t="e">
        <f t="shared" si="143"/>
        <v>#DIV/0!</v>
      </c>
      <c r="AM71" s="25" t="e">
        <f t="shared" si="144"/>
        <v>#DIV/0!</v>
      </c>
      <c r="AN71" s="25" t="e">
        <f t="shared" si="145"/>
        <v>#DIV/0!</v>
      </c>
      <c r="AO71" s="25" t="e">
        <f t="shared" si="146"/>
        <v>#DIV/0!</v>
      </c>
      <c r="AR71" s="11">
        <f t="shared" si="147"/>
        <v>180</v>
      </c>
      <c r="AS71" s="20" t="s">
        <v>147</v>
      </c>
      <c r="AU71" s="13" t="s">
        <v>142</v>
      </c>
      <c r="AV71" s="75" t="e">
        <f>VLOOKUP(AT71,Ülke!$A$1:$D$46,2,0)</f>
        <v>#N/A</v>
      </c>
      <c r="AW71" s="29" t="e">
        <f t="shared" si="148"/>
        <v>#DIV/0!</v>
      </c>
      <c r="AX71" s="64" t="e">
        <f t="shared" si="149"/>
        <v>#DIV/0!</v>
      </c>
      <c r="AY71" s="65">
        <v>43846</v>
      </c>
      <c r="AZ71" s="65">
        <v>44675</v>
      </c>
      <c r="BA71" s="50">
        <f t="shared" si="150"/>
        <v>-44675</v>
      </c>
      <c r="BB71" s="66" t="e">
        <f t="shared" si="151"/>
        <v>#DIV/0!</v>
      </c>
      <c r="BC71" s="67">
        <v>44676</v>
      </c>
      <c r="BD71" s="66" t="s">
        <v>118</v>
      </c>
      <c r="BE71" s="58" t="e">
        <f t="shared" si="152"/>
        <v>#DIV/0!</v>
      </c>
      <c r="BF71" s="30" t="e">
        <f t="shared" si="153"/>
        <v>#DIV/0!</v>
      </c>
      <c r="BG71" s="31"/>
      <c r="BH71" s="32" t="e">
        <f t="shared" si="154"/>
        <v>#DIV/0!</v>
      </c>
      <c r="BI71" s="28">
        <v>0.05</v>
      </c>
      <c r="BJ71" s="28">
        <v>2.5000000000000001E-2</v>
      </c>
      <c r="BK71" s="33" t="e">
        <f t="shared" si="155"/>
        <v>#DIV/0!</v>
      </c>
      <c r="BL71" s="33" t="e">
        <f t="shared" si="161"/>
        <v>#DIV/0!</v>
      </c>
      <c r="BM71" s="48" t="s">
        <v>139</v>
      </c>
      <c r="BO71" s="14" t="s">
        <v>84</v>
      </c>
      <c r="BP71" s="68"/>
      <c r="BQ71" s="14"/>
      <c r="BR71" s="35">
        <v>1257250.1000000001</v>
      </c>
      <c r="BS71" s="73">
        <v>62862.51</v>
      </c>
      <c r="BT71" s="98" t="e">
        <f t="shared" si="156"/>
        <v>#DIV/0!</v>
      </c>
      <c r="BU71" s="35">
        <v>45540</v>
      </c>
      <c r="BV71" s="36" t="s">
        <v>84</v>
      </c>
      <c r="BW71" s="37" t="s">
        <v>90</v>
      </c>
      <c r="BX71" s="38"/>
      <c r="BY71" s="36" t="s">
        <v>84</v>
      </c>
      <c r="BZ71" s="57">
        <v>2023</v>
      </c>
      <c r="CA71" s="32">
        <f>VLOOKUP(BZ71,$GP$1:$GR$17,2,0)</f>
        <v>31680</v>
      </c>
      <c r="CB71" s="32">
        <f>VLOOKUP(BZ71,$GP$1:$GR$17,3,0)</f>
        <v>264294</v>
      </c>
      <c r="CC71" s="32" t="e">
        <f t="shared" si="162"/>
        <v>#DIV/0!</v>
      </c>
      <c r="CD71" s="14" t="str">
        <f t="shared" si="157"/>
        <v/>
      </c>
      <c r="CF71" s="69">
        <f t="shared" si="158"/>
        <v>45540</v>
      </c>
      <c r="CG71" s="69" t="e">
        <f t="shared" si="159"/>
        <v>#DIV/0!</v>
      </c>
      <c r="CH71" s="69" t="e">
        <f t="shared" si="160"/>
        <v>#DIV/0!</v>
      </c>
      <c r="CL71" s="25"/>
      <c r="CM71" s="25"/>
      <c r="CN71" s="25"/>
      <c r="CR71" s="25"/>
      <c r="CS71" s="25"/>
      <c r="CT71" s="25"/>
      <c r="CX71" s="25"/>
      <c r="CY71" s="25"/>
      <c r="CZ71" s="25"/>
      <c r="DD71" s="25"/>
      <c r="DE71" s="25"/>
      <c r="DF71" s="25"/>
      <c r="DG71" s="25">
        <f t="shared" si="163"/>
        <v>0</v>
      </c>
    </row>
    <row r="72" spans="1:111" x14ac:dyDescent="0.25">
      <c r="A72" s="13"/>
      <c r="B72" s="13"/>
      <c r="C72" s="13"/>
      <c r="D72" s="24"/>
      <c r="E72" s="24"/>
      <c r="F72" s="100">
        <f t="shared" si="135"/>
        <v>0</v>
      </c>
      <c r="G72" s="21"/>
      <c r="J72" s="63"/>
      <c r="L72" s="63" t="s">
        <v>58</v>
      </c>
      <c r="M72" s="23" t="s">
        <v>61</v>
      </c>
      <c r="N72" s="13" t="s">
        <v>170</v>
      </c>
      <c r="O72" s="13" t="s">
        <v>148</v>
      </c>
      <c r="P72" s="13" t="s">
        <v>171</v>
      </c>
      <c r="U72" s="12">
        <f t="shared" si="136"/>
        <v>90</v>
      </c>
      <c r="X72" s="13"/>
      <c r="Y72" s="13"/>
      <c r="AA72" s="34" t="s">
        <v>84</v>
      </c>
      <c r="AB72" s="25">
        <v>0</v>
      </c>
      <c r="AC72" s="25">
        <f t="shared" si="137"/>
        <v>0</v>
      </c>
      <c r="AD72" s="55"/>
      <c r="AE72" s="55"/>
      <c r="AF72" s="45">
        <f t="shared" si="138"/>
        <v>0</v>
      </c>
      <c r="AG72" s="46" t="e">
        <f t="shared" si="139"/>
        <v>#DIV/0!</v>
      </c>
      <c r="AH72" s="26">
        <f t="shared" si="140"/>
        <v>0</v>
      </c>
      <c r="AI72" s="46" t="e">
        <f t="shared" si="141"/>
        <v>#DIV/0!</v>
      </c>
      <c r="AJ72" s="46" t="e">
        <f t="shared" si="142"/>
        <v>#DIV/0!</v>
      </c>
      <c r="AK72" s="61">
        <v>1</v>
      </c>
      <c r="AL72" s="27" t="e">
        <f t="shared" si="143"/>
        <v>#DIV/0!</v>
      </c>
      <c r="AM72" s="25" t="e">
        <f t="shared" si="144"/>
        <v>#DIV/0!</v>
      </c>
      <c r="AN72" s="25" t="e">
        <f t="shared" si="145"/>
        <v>#DIV/0!</v>
      </c>
      <c r="AO72" s="25" t="e">
        <f t="shared" si="146"/>
        <v>#DIV/0!</v>
      </c>
      <c r="AR72" s="11">
        <f t="shared" si="147"/>
        <v>180</v>
      </c>
      <c r="AS72" s="20" t="s">
        <v>147</v>
      </c>
      <c r="AU72" s="13" t="s">
        <v>142</v>
      </c>
      <c r="AV72" s="75" t="e">
        <f>VLOOKUP(AT72,Ülke!$A$1:$D$46,2,0)</f>
        <v>#N/A</v>
      </c>
      <c r="AW72" s="29" t="e">
        <f t="shared" si="148"/>
        <v>#DIV/0!</v>
      </c>
      <c r="AX72" s="64" t="e">
        <f t="shared" si="149"/>
        <v>#DIV/0!</v>
      </c>
      <c r="AY72" s="65">
        <v>43846</v>
      </c>
      <c r="AZ72" s="65">
        <v>44675</v>
      </c>
      <c r="BA72" s="50">
        <f t="shared" si="150"/>
        <v>-44675</v>
      </c>
      <c r="BB72" s="66" t="e">
        <f t="shared" si="151"/>
        <v>#DIV/0!</v>
      </c>
      <c r="BC72" s="67">
        <v>44676</v>
      </c>
      <c r="BD72" s="66" t="s">
        <v>118</v>
      </c>
      <c r="BE72" s="58" t="e">
        <f t="shared" si="152"/>
        <v>#DIV/0!</v>
      </c>
      <c r="BF72" s="30" t="e">
        <f t="shared" si="153"/>
        <v>#DIV/0!</v>
      </c>
      <c r="BG72" s="31"/>
      <c r="BH72" s="32" t="e">
        <f t="shared" si="154"/>
        <v>#DIV/0!</v>
      </c>
      <c r="BI72" s="28">
        <v>0.05</v>
      </c>
      <c r="BJ72" s="28">
        <v>2.5000000000000001E-2</v>
      </c>
      <c r="BK72" s="33" t="e">
        <f t="shared" si="155"/>
        <v>#DIV/0!</v>
      </c>
      <c r="BL72" s="33" t="e">
        <f t="shared" si="161"/>
        <v>#DIV/0!</v>
      </c>
      <c r="BM72" s="48" t="s">
        <v>139</v>
      </c>
      <c r="BO72" s="14" t="s">
        <v>84</v>
      </c>
      <c r="BP72" s="68"/>
      <c r="BQ72" s="14"/>
      <c r="BR72" s="35">
        <v>1257250.1000000001</v>
      </c>
      <c r="BS72" s="73">
        <v>62862.51</v>
      </c>
      <c r="BT72" s="98" t="e">
        <f t="shared" si="156"/>
        <v>#DIV/0!</v>
      </c>
      <c r="BU72" s="35">
        <v>45540</v>
      </c>
      <c r="BV72" s="36" t="s">
        <v>84</v>
      </c>
      <c r="BW72" s="37" t="s">
        <v>90</v>
      </c>
      <c r="BX72" s="38"/>
      <c r="BY72" s="36" t="s">
        <v>84</v>
      </c>
      <c r="BZ72" s="57">
        <v>2023</v>
      </c>
      <c r="CA72" s="32">
        <f>VLOOKUP(BZ72,$GP$1:$GR$17,2,0)</f>
        <v>31680</v>
      </c>
      <c r="CB72" s="32">
        <f>VLOOKUP(BZ72,$GP$1:$GR$17,3,0)</f>
        <v>264294</v>
      </c>
      <c r="CC72" s="32" t="e">
        <f t="shared" si="162"/>
        <v>#DIV/0!</v>
      </c>
      <c r="CD72" s="14" t="str">
        <f t="shared" si="157"/>
        <v/>
      </c>
      <c r="CF72" s="69">
        <f t="shared" si="158"/>
        <v>45540</v>
      </c>
      <c r="CG72" s="69" t="e">
        <f t="shared" si="159"/>
        <v>#DIV/0!</v>
      </c>
      <c r="CH72" s="69" t="e">
        <f t="shared" si="160"/>
        <v>#DIV/0!</v>
      </c>
      <c r="CL72" s="25"/>
      <c r="CM72" s="25"/>
      <c r="CN72" s="25"/>
      <c r="CR72" s="25"/>
      <c r="CS72" s="25"/>
      <c r="CT72" s="25"/>
      <c r="CX72" s="25"/>
      <c r="CY72" s="25"/>
      <c r="CZ72" s="25"/>
      <c r="DD72" s="25"/>
      <c r="DE72" s="25"/>
      <c r="DF72" s="25"/>
      <c r="DG72" s="25">
        <f t="shared" si="163"/>
        <v>0</v>
      </c>
    </row>
    <row r="73" spans="1:111" x14ac:dyDescent="0.25">
      <c r="A73" s="13"/>
      <c r="B73" s="13"/>
      <c r="C73" s="13"/>
      <c r="D73" s="24"/>
      <c r="E73" s="24"/>
      <c r="F73" s="100">
        <f t="shared" si="135"/>
        <v>0</v>
      </c>
      <c r="G73" s="21"/>
      <c r="J73" s="63"/>
      <c r="L73" s="63" t="s">
        <v>58</v>
      </c>
      <c r="M73" s="23" t="s">
        <v>61</v>
      </c>
      <c r="N73" s="13" t="s">
        <v>170</v>
      </c>
      <c r="O73" s="13" t="s">
        <v>148</v>
      </c>
      <c r="P73" s="13" t="s">
        <v>171</v>
      </c>
      <c r="U73" s="12">
        <f t="shared" si="136"/>
        <v>90</v>
      </c>
      <c r="X73" s="13"/>
      <c r="Y73" s="13"/>
      <c r="AA73" s="34" t="s">
        <v>84</v>
      </c>
      <c r="AB73" s="25">
        <v>0</v>
      </c>
      <c r="AC73" s="25">
        <f t="shared" si="137"/>
        <v>0</v>
      </c>
      <c r="AD73" s="55"/>
      <c r="AE73" s="55"/>
      <c r="AF73" s="45">
        <f t="shared" si="138"/>
        <v>0</v>
      </c>
      <c r="AG73" s="46" t="e">
        <f t="shared" si="139"/>
        <v>#DIV/0!</v>
      </c>
      <c r="AH73" s="26">
        <f t="shared" si="140"/>
        <v>0</v>
      </c>
      <c r="AI73" s="46" t="e">
        <f t="shared" si="141"/>
        <v>#DIV/0!</v>
      </c>
      <c r="AJ73" s="46" t="e">
        <f t="shared" si="142"/>
        <v>#DIV/0!</v>
      </c>
      <c r="AK73" s="61">
        <v>1</v>
      </c>
      <c r="AL73" s="27" t="e">
        <f t="shared" si="143"/>
        <v>#DIV/0!</v>
      </c>
      <c r="AM73" s="25" t="e">
        <f t="shared" si="144"/>
        <v>#DIV/0!</v>
      </c>
      <c r="AN73" s="25" t="e">
        <f t="shared" si="145"/>
        <v>#DIV/0!</v>
      </c>
      <c r="AO73" s="25" t="e">
        <f t="shared" si="146"/>
        <v>#DIV/0!</v>
      </c>
      <c r="AR73" s="11">
        <f t="shared" si="147"/>
        <v>180</v>
      </c>
      <c r="AS73" s="20" t="s">
        <v>147</v>
      </c>
      <c r="AU73" s="13" t="s">
        <v>142</v>
      </c>
      <c r="AV73" s="75" t="e">
        <f>VLOOKUP(AT73,Ülke!$A$1:$D$46,2,0)</f>
        <v>#N/A</v>
      </c>
      <c r="AW73" s="29" t="e">
        <f t="shared" si="148"/>
        <v>#DIV/0!</v>
      </c>
      <c r="AX73" s="64" t="e">
        <f t="shared" si="149"/>
        <v>#DIV/0!</v>
      </c>
      <c r="AY73" s="65">
        <v>43846</v>
      </c>
      <c r="AZ73" s="65">
        <v>44675</v>
      </c>
      <c r="BA73" s="50">
        <f t="shared" si="150"/>
        <v>-44675</v>
      </c>
      <c r="BB73" s="66" t="e">
        <f t="shared" si="151"/>
        <v>#DIV/0!</v>
      </c>
      <c r="BC73" s="67">
        <v>44676</v>
      </c>
      <c r="BD73" s="66" t="s">
        <v>118</v>
      </c>
      <c r="BE73" s="58" t="e">
        <f t="shared" si="152"/>
        <v>#DIV/0!</v>
      </c>
      <c r="BF73" s="30" t="e">
        <f t="shared" si="153"/>
        <v>#DIV/0!</v>
      </c>
      <c r="BG73" s="31"/>
      <c r="BH73" s="32" t="e">
        <f t="shared" si="154"/>
        <v>#DIV/0!</v>
      </c>
      <c r="BI73" s="28">
        <v>0.05</v>
      </c>
      <c r="BJ73" s="28">
        <v>2.5000000000000001E-2</v>
      </c>
      <c r="BK73" s="33" t="e">
        <f t="shared" si="155"/>
        <v>#DIV/0!</v>
      </c>
      <c r="BL73" s="33" t="e">
        <f t="shared" si="161"/>
        <v>#DIV/0!</v>
      </c>
      <c r="BM73" s="48" t="s">
        <v>139</v>
      </c>
      <c r="BO73" s="14" t="s">
        <v>84</v>
      </c>
      <c r="BP73" s="68"/>
      <c r="BQ73" s="14"/>
      <c r="BR73" s="35">
        <v>1257250.1000000001</v>
      </c>
      <c r="BS73" s="73">
        <v>62862.51</v>
      </c>
      <c r="BT73" s="98" t="e">
        <f t="shared" si="156"/>
        <v>#DIV/0!</v>
      </c>
      <c r="BU73" s="35">
        <v>45540</v>
      </c>
      <c r="BV73" s="36" t="s">
        <v>84</v>
      </c>
      <c r="BW73" s="37" t="s">
        <v>90</v>
      </c>
      <c r="BX73" s="38"/>
      <c r="BY73" s="36" t="s">
        <v>84</v>
      </c>
      <c r="BZ73" s="57">
        <v>2023</v>
      </c>
      <c r="CA73" s="32">
        <f>VLOOKUP(BZ73,$GP$1:$GR$17,2,0)</f>
        <v>31680</v>
      </c>
      <c r="CB73" s="32">
        <f>VLOOKUP(BZ73,$GP$1:$GR$17,3,0)</f>
        <v>264294</v>
      </c>
      <c r="CC73" s="32" t="e">
        <f t="shared" si="162"/>
        <v>#DIV/0!</v>
      </c>
      <c r="CD73" s="14" t="str">
        <f t="shared" si="157"/>
        <v/>
      </c>
      <c r="CF73" s="69">
        <f t="shared" si="158"/>
        <v>45540</v>
      </c>
      <c r="CG73" s="69" t="e">
        <f t="shared" si="159"/>
        <v>#DIV/0!</v>
      </c>
      <c r="CH73" s="69" t="e">
        <f t="shared" si="160"/>
        <v>#DIV/0!</v>
      </c>
      <c r="CL73" s="25"/>
      <c r="CM73" s="25"/>
      <c r="CN73" s="25"/>
      <c r="CR73" s="25"/>
      <c r="CS73" s="25"/>
      <c r="CT73" s="25"/>
      <c r="CX73" s="25"/>
      <c r="CY73" s="25"/>
      <c r="CZ73" s="25"/>
      <c r="DD73" s="25"/>
      <c r="DE73" s="25"/>
      <c r="DF73" s="25"/>
      <c r="DG73" s="25">
        <f t="shared" si="163"/>
        <v>0</v>
      </c>
    </row>
    <row r="74" spans="1:111" x14ac:dyDescent="0.25">
      <c r="A74" s="13"/>
      <c r="B74" s="13"/>
      <c r="C74" s="13"/>
      <c r="D74" s="24"/>
      <c r="E74" s="24"/>
      <c r="F74" s="100">
        <f t="shared" si="135"/>
        <v>0</v>
      </c>
      <c r="G74" s="21"/>
      <c r="J74" s="63"/>
      <c r="L74" s="63" t="s">
        <v>58</v>
      </c>
      <c r="M74" s="23" t="s">
        <v>61</v>
      </c>
      <c r="N74" s="13" t="s">
        <v>170</v>
      </c>
      <c r="O74" s="13" t="s">
        <v>148</v>
      </c>
      <c r="P74" s="13" t="s">
        <v>171</v>
      </c>
      <c r="U74" s="12">
        <f t="shared" si="136"/>
        <v>90</v>
      </c>
      <c r="X74" s="13"/>
      <c r="Y74" s="13"/>
      <c r="AA74" s="34" t="s">
        <v>84</v>
      </c>
      <c r="AB74" s="25">
        <v>0</v>
      </c>
      <c r="AC74" s="25">
        <f t="shared" si="137"/>
        <v>0</v>
      </c>
      <c r="AD74" s="55"/>
      <c r="AE74" s="55"/>
      <c r="AF74" s="45">
        <f t="shared" si="138"/>
        <v>0</v>
      </c>
      <c r="AG74" s="46" t="e">
        <f t="shared" si="139"/>
        <v>#DIV/0!</v>
      </c>
      <c r="AH74" s="26">
        <f t="shared" si="140"/>
        <v>0</v>
      </c>
      <c r="AI74" s="46" t="e">
        <f t="shared" si="141"/>
        <v>#DIV/0!</v>
      </c>
      <c r="AJ74" s="46" t="e">
        <f t="shared" si="142"/>
        <v>#DIV/0!</v>
      </c>
      <c r="AK74" s="61">
        <v>1</v>
      </c>
      <c r="AL74" s="27" t="e">
        <f t="shared" si="143"/>
        <v>#DIV/0!</v>
      </c>
      <c r="AM74" s="25" t="e">
        <f t="shared" si="144"/>
        <v>#DIV/0!</v>
      </c>
      <c r="AN74" s="25" t="e">
        <f t="shared" si="145"/>
        <v>#DIV/0!</v>
      </c>
      <c r="AO74" s="25" t="e">
        <f t="shared" si="146"/>
        <v>#DIV/0!</v>
      </c>
      <c r="AR74" s="11">
        <f t="shared" si="147"/>
        <v>180</v>
      </c>
      <c r="AS74" s="20" t="s">
        <v>147</v>
      </c>
      <c r="AU74" s="13" t="s">
        <v>142</v>
      </c>
      <c r="AV74" s="75" t="e">
        <f>VLOOKUP(AT74,Ülke!$A$1:$D$46,2,0)</f>
        <v>#N/A</v>
      </c>
      <c r="AW74" s="29" t="e">
        <f t="shared" si="148"/>
        <v>#DIV/0!</v>
      </c>
      <c r="AX74" s="64" t="e">
        <f t="shared" si="149"/>
        <v>#DIV/0!</v>
      </c>
      <c r="AY74" s="65">
        <v>43846</v>
      </c>
      <c r="AZ74" s="65">
        <v>44675</v>
      </c>
      <c r="BA74" s="50">
        <f t="shared" si="150"/>
        <v>-44675</v>
      </c>
      <c r="BB74" s="66" t="e">
        <f t="shared" si="151"/>
        <v>#DIV/0!</v>
      </c>
      <c r="BC74" s="67">
        <v>44676</v>
      </c>
      <c r="BD74" s="66" t="s">
        <v>118</v>
      </c>
      <c r="BE74" s="58" t="e">
        <f t="shared" si="152"/>
        <v>#DIV/0!</v>
      </c>
      <c r="BF74" s="30" t="e">
        <f t="shared" si="153"/>
        <v>#DIV/0!</v>
      </c>
      <c r="BG74" s="31"/>
      <c r="BH74" s="32" t="e">
        <f t="shared" si="154"/>
        <v>#DIV/0!</v>
      </c>
      <c r="BI74" s="28">
        <v>0.05</v>
      </c>
      <c r="BJ74" s="28">
        <v>2.5000000000000001E-2</v>
      </c>
      <c r="BK74" s="33" t="e">
        <f t="shared" si="155"/>
        <v>#DIV/0!</v>
      </c>
      <c r="BL74" s="33" t="e">
        <f t="shared" si="161"/>
        <v>#DIV/0!</v>
      </c>
      <c r="BM74" s="48" t="s">
        <v>139</v>
      </c>
      <c r="BO74" s="14" t="s">
        <v>84</v>
      </c>
      <c r="BP74" s="68"/>
      <c r="BQ74" s="14"/>
      <c r="BR74" s="35">
        <v>1257250.1000000001</v>
      </c>
      <c r="BS74" s="73">
        <v>62862.51</v>
      </c>
      <c r="BT74" s="98" t="e">
        <f t="shared" si="156"/>
        <v>#DIV/0!</v>
      </c>
      <c r="BU74" s="35">
        <v>45540</v>
      </c>
      <c r="BV74" s="36" t="s">
        <v>84</v>
      </c>
      <c r="BW74" s="37" t="s">
        <v>90</v>
      </c>
      <c r="BX74" s="38"/>
      <c r="BY74" s="36" t="s">
        <v>84</v>
      </c>
      <c r="BZ74" s="57">
        <v>2023</v>
      </c>
      <c r="CA74" s="32">
        <f>VLOOKUP(BZ74,$GP$1:$GR$17,2,0)</f>
        <v>31680</v>
      </c>
      <c r="CB74" s="32">
        <f>VLOOKUP(BZ74,$GP$1:$GR$17,3,0)</f>
        <v>264294</v>
      </c>
      <c r="CC74" s="32" t="e">
        <f t="shared" si="162"/>
        <v>#DIV/0!</v>
      </c>
      <c r="CD74" s="14" t="str">
        <f t="shared" si="157"/>
        <v/>
      </c>
      <c r="CF74" s="69">
        <f t="shared" si="158"/>
        <v>45540</v>
      </c>
      <c r="CG74" s="69" t="e">
        <f t="shared" si="159"/>
        <v>#DIV/0!</v>
      </c>
      <c r="CH74" s="69" t="e">
        <f t="shared" si="160"/>
        <v>#DIV/0!</v>
      </c>
      <c r="CL74" s="25"/>
      <c r="CM74" s="25"/>
      <c r="CN74" s="25"/>
      <c r="CR74" s="25"/>
      <c r="CS74" s="25"/>
      <c r="CT74" s="25"/>
      <c r="CX74" s="25"/>
      <c r="CY74" s="25"/>
      <c r="CZ74" s="25"/>
      <c r="DD74" s="25"/>
      <c r="DE74" s="25"/>
      <c r="DF74" s="25"/>
      <c r="DG74" s="25">
        <f t="shared" si="163"/>
        <v>0</v>
      </c>
    </row>
    <row r="75" spans="1:111" x14ac:dyDescent="0.25">
      <c r="A75" s="13"/>
      <c r="B75" s="13"/>
      <c r="C75" s="13"/>
      <c r="D75" s="24"/>
      <c r="E75" s="24"/>
      <c r="F75" s="100">
        <f t="shared" si="135"/>
        <v>0</v>
      </c>
      <c r="G75" s="21"/>
      <c r="J75" s="63"/>
      <c r="L75" s="63" t="s">
        <v>58</v>
      </c>
      <c r="M75" s="23" t="s">
        <v>61</v>
      </c>
      <c r="N75" s="13" t="s">
        <v>170</v>
      </c>
      <c r="O75" s="13" t="s">
        <v>148</v>
      </c>
      <c r="P75" s="13" t="s">
        <v>171</v>
      </c>
      <c r="U75" s="12">
        <f t="shared" si="136"/>
        <v>90</v>
      </c>
      <c r="X75" s="13"/>
      <c r="Y75" s="13"/>
      <c r="AA75" s="34" t="s">
        <v>84</v>
      </c>
      <c r="AB75" s="25">
        <v>0</v>
      </c>
      <c r="AC75" s="25">
        <f t="shared" si="137"/>
        <v>0</v>
      </c>
      <c r="AD75" s="55"/>
      <c r="AE75" s="55"/>
      <c r="AF75" s="45">
        <f t="shared" si="138"/>
        <v>0</v>
      </c>
      <c r="AG75" s="46" t="e">
        <f t="shared" si="139"/>
        <v>#DIV/0!</v>
      </c>
      <c r="AH75" s="26">
        <f t="shared" si="140"/>
        <v>0</v>
      </c>
      <c r="AI75" s="46" t="e">
        <f t="shared" si="141"/>
        <v>#DIV/0!</v>
      </c>
      <c r="AJ75" s="46" t="e">
        <f t="shared" si="142"/>
        <v>#DIV/0!</v>
      </c>
      <c r="AK75" s="61">
        <v>1</v>
      </c>
      <c r="AL75" s="27" t="e">
        <f t="shared" si="143"/>
        <v>#DIV/0!</v>
      </c>
      <c r="AM75" s="25" t="e">
        <f t="shared" si="144"/>
        <v>#DIV/0!</v>
      </c>
      <c r="AN75" s="25" t="e">
        <f t="shared" si="145"/>
        <v>#DIV/0!</v>
      </c>
      <c r="AO75" s="25" t="e">
        <f t="shared" si="146"/>
        <v>#DIV/0!</v>
      </c>
      <c r="AR75" s="11">
        <f t="shared" si="147"/>
        <v>180</v>
      </c>
      <c r="AS75" s="20" t="s">
        <v>147</v>
      </c>
      <c r="AU75" s="13" t="s">
        <v>142</v>
      </c>
      <c r="AV75" s="75" t="e">
        <f>VLOOKUP(AT75,Ülke!$A$1:$D$46,2,0)</f>
        <v>#N/A</v>
      </c>
      <c r="AW75" s="29" t="e">
        <f t="shared" si="148"/>
        <v>#DIV/0!</v>
      </c>
      <c r="AX75" s="64" t="e">
        <f t="shared" si="149"/>
        <v>#DIV/0!</v>
      </c>
      <c r="AY75" s="65">
        <v>43846</v>
      </c>
      <c r="AZ75" s="65">
        <v>44675</v>
      </c>
      <c r="BA75" s="50">
        <f t="shared" si="150"/>
        <v>-44675</v>
      </c>
      <c r="BB75" s="66" t="e">
        <f t="shared" si="151"/>
        <v>#DIV/0!</v>
      </c>
      <c r="BC75" s="67">
        <v>44676</v>
      </c>
      <c r="BD75" s="66" t="s">
        <v>118</v>
      </c>
      <c r="BE75" s="58" t="e">
        <f t="shared" si="152"/>
        <v>#DIV/0!</v>
      </c>
      <c r="BF75" s="30" t="e">
        <f t="shared" si="153"/>
        <v>#DIV/0!</v>
      </c>
      <c r="BG75" s="31"/>
      <c r="BH75" s="32" t="e">
        <f t="shared" si="154"/>
        <v>#DIV/0!</v>
      </c>
      <c r="BI75" s="28">
        <v>0.05</v>
      </c>
      <c r="BJ75" s="28">
        <v>2.5000000000000001E-2</v>
      </c>
      <c r="BK75" s="33" t="e">
        <f t="shared" si="155"/>
        <v>#DIV/0!</v>
      </c>
      <c r="BL75" s="33" t="e">
        <f t="shared" si="161"/>
        <v>#DIV/0!</v>
      </c>
      <c r="BM75" s="48" t="s">
        <v>139</v>
      </c>
      <c r="BO75" s="14" t="s">
        <v>84</v>
      </c>
      <c r="BP75" s="68"/>
      <c r="BQ75" s="14"/>
      <c r="BR75" s="35">
        <v>1257250.1000000001</v>
      </c>
      <c r="BS75" s="73">
        <v>62862.51</v>
      </c>
      <c r="BT75" s="98" t="e">
        <f t="shared" si="156"/>
        <v>#DIV/0!</v>
      </c>
      <c r="BU75" s="35">
        <v>45540</v>
      </c>
      <c r="BV75" s="36" t="s">
        <v>84</v>
      </c>
      <c r="BW75" s="37" t="s">
        <v>90</v>
      </c>
      <c r="BX75" s="38"/>
      <c r="BY75" s="36" t="s">
        <v>84</v>
      </c>
      <c r="BZ75" s="57">
        <v>2023</v>
      </c>
      <c r="CA75" s="32">
        <f>VLOOKUP(BZ75,$GP$1:$GR$17,2,0)</f>
        <v>31680</v>
      </c>
      <c r="CB75" s="32">
        <f>VLOOKUP(BZ75,$GP$1:$GR$17,3,0)</f>
        <v>264294</v>
      </c>
      <c r="CC75" s="32" t="e">
        <f t="shared" si="162"/>
        <v>#DIV/0!</v>
      </c>
      <c r="CD75" s="14" t="str">
        <f t="shared" si="157"/>
        <v/>
      </c>
      <c r="CF75" s="69">
        <f t="shared" si="158"/>
        <v>45540</v>
      </c>
      <c r="CG75" s="69" t="e">
        <f t="shared" si="159"/>
        <v>#DIV/0!</v>
      </c>
      <c r="CH75" s="69" t="e">
        <f t="shared" si="160"/>
        <v>#DIV/0!</v>
      </c>
      <c r="CL75" s="25"/>
      <c r="CM75" s="25"/>
      <c r="CN75" s="25"/>
      <c r="CR75" s="25"/>
      <c r="CS75" s="25"/>
      <c r="CT75" s="25"/>
      <c r="CX75" s="25"/>
      <c r="CY75" s="25"/>
      <c r="CZ75" s="25"/>
      <c r="DD75" s="25"/>
      <c r="DE75" s="25"/>
      <c r="DF75" s="25"/>
      <c r="DG75" s="25">
        <f t="shared" si="163"/>
        <v>0</v>
      </c>
    </row>
    <row r="76" spans="1:111" x14ac:dyDescent="0.25">
      <c r="A76" s="13"/>
      <c r="B76" s="13"/>
      <c r="C76" s="13"/>
      <c r="D76" s="24"/>
      <c r="E76" s="24"/>
      <c r="F76" s="100">
        <f t="shared" si="135"/>
        <v>0</v>
      </c>
      <c r="G76" s="21"/>
      <c r="J76" s="63"/>
      <c r="L76" s="63" t="s">
        <v>58</v>
      </c>
      <c r="M76" s="23" t="s">
        <v>61</v>
      </c>
      <c r="N76" s="13" t="s">
        <v>170</v>
      </c>
      <c r="O76" s="13" t="s">
        <v>148</v>
      </c>
      <c r="P76" s="13" t="s">
        <v>171</v>
      </c>
      <c r="U76" s="12">
        <f t="shared" si="136"/>
        <v>90</v>
      </c>
      <c r="X76" s="13"/>
      <c r="Y76" s="13"/>
      <c r="AA76" s="34" t="s">
        <v>84</v>
      </c>
      <c r="AB76" s="25">
        <v>0</v>
      </c>
      <c r="AC76" s="25">
        <f t="shared" si="137"/>
        <v>0</v>
      </c>
      <c r="AD76" s="55"/>
      <c r="AE76" s="55"/>
      <c r="AF76" s="45">
        <f t="shared" si="138"/>
        <v>0</v>
      </c>
      <c r="AG76" s="46" t="e">
        <f t="shared" si="139"/>
        <v>#DIV/0!</v>
      </c>
      <c r="AH76" s="26">
        <f t="shared" si="140"/>
        <v>0</v>
      </c>
      <c r="AI76" s="46" t="e">
        <f t="shared" si="141"/>
        <v>#DIV/0!</v>
      </c>
      <c r="AJ76" s="46" t="e">
        <f t="shared" si="142"/>
        <v>#DIV/0!</v>
      </c>
      <c r="AK76" s="61">
        <v>1</v>
      </c>
      <c r="AL76" s="27" t="e">
        <f t="shared" si="143"/>
        <v>#DIV/0!</v>
      </c>
      <c r="AM76" s="25" t="e">
        <f t="shared" si="144"/>
        <v>#DIV/0!</v>
      </c>
      <c r="AN76" s="25" t="e">
        <f t="shared" si="145"/>
        <v>#DIV/0!</v>
      </c>
      <c r="AO76" s="25" t="e">
        <f t="shared" si="146"/>
        <v>#DIV/0!</v>
      </c>
      <c r="AR76" s="11">
        <f t="shared" si="147"/>
        <v>180</v>
      </c>
      <c r="AS76" s="20" t="s">
        <v>147</v>
      </c>
      <c r="AU76" s="13" t="s">
        <v>142</v>
      </c>
      <c r="AV76" s="75" t="e">
        <f>VLOOKUP(AT76,Ülke!$A$1:$D$46,2,0)</f>
        <v>#N/A</v>
      </c>
      <c r="AW76" s="29" t="e">
        <f t="shared" si="148"/>
        <v>#DIV/0!</v>
      </c>
      <c r="AX76" s="64" t="e">
        <f t="shared" si="149"/>
        <v>#DIV/0!</v>
      </c>
      <c r="AY76" s="65">
        <v>43846</v>
      </c>
      <c r="AZ76" s="65">
        <v>44675</v>
      </c>
      <c r="BA76" s="50">
        <f t="shared" si="150"/>
        <v>-44675</v>
      </c>
      <c r="BB76" s="66" t="e">
        <f t="shared" si="151"/>
        <v>#DIV/0!</v>
      </c>
      <c r="BC76" s="67">
        <v>44676</v>
      </c>
      <c r="BD76" s="66" t="s">
        <v>118</v>
      </c>
      <c r="BE76" s="58" t="e">
        <f t="shared" si="152"/>
        <v>#DIV/0!</v>
      </c>
      <c r="BF76" s="30" t="e">
        <f t="shared" si="153"/>
        <v>#DIV/0!</v>
      </c>
      <c r="BG76" s="31"/>
      <c r="BH76" s="32" t="e">
        <f t="shared" si="154"/>
        <v>#DIV/0!</v>
      </c>
      <c r="BI76" s="28">
        <v>0.05</v>
      </c>
      <c r="BJ76" s="28">
        <v>2.5000000000000001E-2</v>
      </c>
      <c r="BK76" s="33" t="e">
        <f t="shared" si="155"/>
        <v>#DIV/0!</v>
      </c>
      <c r="BL76" s="33" t="e">
        <f t="shared" si="161"/>
        <v>#DIV/0!</v>
      </c>
      <c r="BM76" s="48" t="s">
        <v>139</v>
      </c>
      <c r="BO76" s="14" t="s">
        <v>84</v>
      </c>
      <c r="BP76" s="68"/>
      <c r="BQ76" s="14"/>
      <c r="BR76" s="35">
        <v>1257250.1000000001</v>
      </c>
      <c r="BS76" s="73">
        <v>62862.51</v>
      </c>
      <c r="BT76" s="98" t="e">
        <f t="shared" si="156"/>
        <v>#DIV/0!</v>
      </c>
      <c r="BU76" s="35">
        <v>45540</v>
      </c>
      <c r="BV76" s="36" t="s">
        <v>84</v>
      </c>
      <c r="BW76" s="37" t="s">
        <v>90</v>
      </c>
      <c r="BX76" s="38"/>
      <c r="BY76" s="36" t="s">
        <v>84</v>
      </c>
      <c r="BZ76" s="57">
        <v>2023</v>
      </c>
      <c r="CA76" s="32">
        <f>VLOOKUP(BZ76,$GP$1:$GR$17,2,0)</f>
        <v>31680</v>
      </c>
      <c r="CB76" s="32">
        <f>VLOOKUP(BZ76,$GP$1:$GR$17,3,0)</f>
        <v>264294</v>
      </c>
      <c r="CC76" s="32" t="e">
        <f t="shared" si="162"/>
        <v>#DIV/0!</v>
      </c>
      <c r="CD76" s="14" t="str">
        <f t="shared" si="157"/>
        <v/>
      </c>
      <c r="CF76" s="69">
        <f t="shared" si="158"/>
        <v>45540</v>
      </c>
      <c r="CG76" s="69" t="e">
        <f t="shared" si="159"/>
        <v>#DIV/0!</v>
      </c>
      <c r="CH76" s="69" t="e">
        <f t="shared" si="160"/>
        <v>#DIV/0!</v>
      </c>
      <c r="CL76" s="25"/>
      <c r="CM76" s="25"/>
      <c r="CN76" s="25"/>
      <c r="CR76" s="25"/>
      <c r="CS76" s="25"/>
      <c r="CT76" s="25"/>
      <c r="CX76" s="25"/>
      <c r="CY76" s="25"/>
      <c r="CZ76" s="25"/>
      <c r="DD76" s="25"/>
      <c r="DE76" s="25"/>
      <c r="DF76" s="25"/>
      <c r="DG76" s="25">
        <f t="shared" si="163"/>
        <v>0</v>
      </c>
    </row>
    <row r="77" spans="1:111" x14ac:dyDescent="0.25">
      <c r="A77" s="13"/>
      <c r="B77" s="13"/>
      <c r="C77" s="13"/>
      <c r="D77" s="24"/>
      <c r="E77" s="24"/>
      <c r="F77" s="100">
        <f t="shared" si="135"/>
        <v>0</v>
      </c>
      <c r="G77" s="21"/>
      <c r="J77" s="63"/>
      <c r="L77" s="63" t="s">
        <v>58</v>
      </c>
      <c r="M77" s="23" t="s">
        <v>61</v>
      </c>
      <c r="N77" s="13" t="s">
        <v>170</v>
      </c>
      <c r="O77" s="13" t="s">
        <v>148</v>
      </c>
      <c r="P77" s="13" t="s">
        <v>171</v>
      </c>
      <c r="U77" s="12">
        <f t="shared" si="136"/>
        <v>90</v>
      </c>
      <c r="X77" s="13"/>
      <c r="Y77" s="13"/>
      <c r="AA77" s="34" t="s">
        <v>84</v>
      </c>
      <c r="AB77" s="25">
        <v>0</v>
      </c>
      <c r="AC77" s="25">
        <f t="shared" si="137"/>
        <v>0</v>
      </c>
      <c r="AD77" s="55"/>
      <c r="AE77" s="55"/>
      <c r="AF77" s="45">
        <f t="shared" si="138"/>
        <v>0</v>
      </c>
      <c r="AG77" s="46" t="e">
        <f t="shared" si="139"/>
        <v>#DIV/0!</v>
      </c>
      <c r="AH77" s="26">
        <f t="shared" si="140"/>
        <v>0</v>
      </c>
      <c r="AI77" s="46" t="e">
        <f t="shared" si="141"/>
        <v>#DIV/0!</v>
      </c>
      <c r="AJ77" s="46" t="e">
        <f t="shared" si="142"/>
        <v>#DIV/0!</v>
      </c>
      <c r="AK77" s="61">
        <v>1</v>
      </c>
      <c r="AL77" s="27" t="e">
        <f t="shared" si="143"/>
        <v>#DIV/0!</v>
      </c>
      <c r="AM77" s="25" t="e">
        <f t="shared" si="144"/>
        <v>#DIV/0!</v>
      </c>
      <c r="AN77" s="25" t="e">
        <f t="shared" si="145"/>
        <v>#DIV/0!</v>
      </c>
      <c r="AO77" s="25" t="e">
        <f t="shared" si="146"/>
        <v>#DIV/0!</v>
      </c>
      <c r="AR77" s="11">
        <f t="shared" si="147"/>
        <v>180</v>
      </c>
      <c r="AS77" s="20" t="s">
        <v>147</v>
      </c>
      <c r="AU77" s="13" t="s">
        <v>142</v>
      </c>
      <c r="AV77" s="75" t="e">
        <f>VLOOKUP(AT77,Ülke!$A$1:$D$46,2,0)</f>
        <v>#N/A</v>
      </c>
      <c r="AW77" s="29" t="e">
        <f t="shared" si="148"/>
        <v>#DIV/0!</v>
      </c>
      <c r="AX77" s="64" t="e">
        <f t="shared" si="149"/>
        <v>#DIV/0!</v>
      </c>
      <c r="AY77" s="65">
        <v>43846</v>
      </c>
      <c r="AZ77" s="65">
        <v>44675</v>
      </c>
      <c r="BA77" s="50">
        <f t="shared" si="150"/>
        <v>-44675</v>
      </c>
      <c r="BB77" s="66" t="e">
        <f t="shared" si="151"/>
        <v>#DIV/0!</v>
      </c>
      <c r="BC77" s="67">
        <v>44676</v>
      </c>
      <c r="BD77" s="66" t="s">
        <v>118</v>
      </c>
      <c r="BE77" s="58" t="e">
        <f t="shared" si="152"/>
        <v>#DIV/0!</v>
      </c>
      <c r="BF77" s="30" t="e">
        <f t="shared" si="153"/>
        <v>#DIV/0!</v>
      </c>
      <c r="BG77" s="31"/>
      <c r="BH77" s="32" t="e">
        <f t="shared" si="154"/>
        <v>#DIV/0!</v>
      </c>
      <c r="BI77" s="28">
        <v>0.05</v>
      </c>
      <c r="BJ77" s="28">
        <v>2.5000000000000001E-2</v>
      </c>
      <c r="BK77" s="33" t="e">
        <f t="shared" si="155"/>
        <v>#DIV/0!</v>
      </c>
      <c r="BL77" s="33" t="e">
        <f t="shared" si="161"/>
        <v>#DIV/0!</v>
      </c>
      <c r="BM77" s="48" t="s">
        <v>139</v>
      </c>
      <c r="BO77" s="14" t="s">
        <v>84</v>
      </c>
      <c r="BP77" s="68"/>
      <c r="BQ77" s="14"/>
      <c r="BR77" s="35">
        <v>1257250.1000000001</v>
      </c>
      <c r="BS77" s="73">
        <v>62862.51</v>
      </c>
      <c r="BT77" s="98" t="e">
        <f t="shared" si="156"/>
        <v>#DIV/0!</v>
      </c>
      <c r="BU77" s="35">
        <v>45540</v>
      </c>
      <c r="BV77" s="36" t="s">
        <v>84</v>
      </c>
      <c r="BW77" s="37" t="s">
        <v>90</v>
      </c>
      <c r="BX77" s="38"/>
      <c r="BY77" s="36" t="s">
        <v>84</v>
      </c>
      <c r="BZ77" s="57">
        <v>2023</v>
      </c>
      <c r="CA77" s="32">
        <f>VLOOKUP(BZ77,$GP$1:$GR$17,2,0)</f>
        <v>31680</v>
      </c>
      <c r="CB77" s="32">
        <f>VLOOKUP(BZ77,$GP$1:$GR$17,3,0)</f>
        <v>264294</v>
      </c>
      <c r="CC77" s="32" t="e">
        <f t="shared" si="162"/>
        <v>#DIV/0!</v>
      </c>
      <c r="CD77" s="14" t="str">
        <f t="shared" si="157"/>
        <v/>
      </c>
      <c r="CF77" s="69">
        <f t="shared" si="158"/>
        <v>45540</v>
      </c>
      <c r="CG77" s="69" t="e">
        <f t="shared" si="159"/>
        <v>#DIV/0!</v>
      </c>
      <c r="CH77" s="69" t="e">
        <f t="shared" si="160"/>
        <v>#DIV/0!</v>
      </c>
      <c r="CL77" s="25"/>
      <c r="CM77" s="25"/>
      <c r="CN77" s="25"/>
      <c r="CR77" s="25"/>
      <c r="CS77" s="25"/>
      <c r="CT77" s="25"/>
      <c r="CX77" s="25"/>
      <c r="CY77" s="25"/>
      <c r="CZ77" s="25"/>
      <c r="DD77" s="25"/>
      <c r="DE77" s="25"/>
      <c r="DF77" s="25"/>
      <c r="DG77" s="25">
        <f t="shared" si="163"/>
        <v>0</v>
      </c>
    </row>
    <row r="78" spans="1:111" x14ac:dyDescent="0.25">
      <c r="A78" s="13"/>
      <c r="B78" s="13"/>
      <c r="C78" s="13"/>
      <c r="D78" s="24"/>
      <c r="E78" s="24"/>
      <c r="F78" s="100">
        <f t="shared" si="135"/>
        <v>0</v>
      </c>
      <c r="G78" s="21"/>
      <c r="J78" s="63"/>
      <c r="L78" s="63" t="s">
        <v>58</v>
      </c>
      <c r="M78" s="23" t="s">
        <v>61</v>
      </c>
      <c r="N78" s="13" t="s">
        <v>170</v>
      </c>
      <c r="O78" s="13" t="s">
        <v>148</v>
      </c>
      <c r="P78" s="13" t="s">
        <v>171</v>
      </c>
      <c r="U78" s="12">
        <f t="shared" si="136"/>
        <v>90</v>
      </c>
      <c r="X78" s="13"/>
      <c r="Y78" s="13"/>
      <c r="AA78" s="34" t="s">
        <v>84</v>
      </c>
      <c r="AB78" s="25">
        <v>0</v>
      </c>
      <c r="AC78" s="25">
        <f t="shared" si="137"/>
        <v>0</v>
      </c>
      <c r="AD78" s="55"/>
      <c r="AE78" s="55"/>
      <c r="AF78" s="45">
        <f t="shared" si="138"/>
        <v>0</v>
      </c>
      <c r="AG78" s="46" t="e">
        <f t="shared" si="139"/>
        <v>#DIV/0!</v>
      </c>
      <c r="AH78" s="26">
        <f t="shared" si="140"/>
        <v>0</v>
      </c>
      <c r="AI78" s="46" t="e">
        <f t="shared" si="141"/>
        <v>#DIV/0!</v>
      </c>
      <c r="AJ78" s="46" t="e">
        <f t="shared" si="142"/>
        <v>#DIV/0!</v>
      </c>
      <c r="AK78" s="61">
        <v>1</v>
      </c>
      <c r="AL78" s="27" t="e">
        <f t="shared" si="143"/>
        <v>#DIV/0!</v>
      </c>
      <c r="AM78" s="25" t="e">
        <f t="shared" si="144"/>
        <v>#DIV/0!</v>
      </c>
      <c r="AN78" s="25" t="e">
        <f t="shared" si="145"/>
        <v>#DIV/0!</v>
      </c>
      <c r="AO78" s="25" t="e">
        <f t="shared" si="146"/>
        <v>#DIV/0!</v>
      </c>
      <c r="AR78" s="11">
        <f t="shared" si="147"/>
        <v>180</v>
      </c>
      <c r="AS78" s="20" t="s">
        <v>147</v>
      </c>
      <c r="AU78" s="13" t="s">
        <v>142</v>
      </c>
      <c r="AV78" s="75" t="e">
        <f>VLOOKUP(AT78,Ülke!$A$1:$D$46,2,0)</f>
        <v>#N/A</v>
      </c>
      <c r="AW78" s="29" t="e">
        <f t="shared" si="148"/>
        <v>#DIV/0!</v>
      </c>
      <c r="AX78" s="64" t="e">
        <f t="shared" si="149"/>
        <v>#DIV/0!</v>
      </c>
      <c r="AY78" s="65">
        <v>43846</v>
      </c>
      <c r="AZ78" s="65">
        <v>44675</v>
      </c>
      <c r="BA78" s="50">
        <f t="shared" si="150"/>
        <v>-44675</v>
      </c>
      <c r="BB78" s="66" t="e">
        <f t="shared" si="151"/>
        <v>#DIV/0!</v>
      </c>
      <c r="BC78" s="67">
        <v>44676</v>
      </c>
      <c r="BD78" s="66" t="s">
        <v>118</v>
      </c>
      <c r="BE78" s="58" t="e">
        <f t="shared" si="152"/>
        <v>#DIV/0!</v>
      </c>
      <c r="BF78" s="30" t="e">
        <f t="shared" si="153"/>
        <v>#DIV/0!</v>
      </c>
      <c r="BG78" s="31"/>
      <c r="BH78" s="32" t="e">
        <f t="shared" si="154"/>
        <v>#DIV/0!</v>
      </c>
      <c r="BI78" s="28">
        <v>0.05</v>
      </c>
      <c r="BJ78" s="28">
        <v>2.5000000000000001E-2</v>
      </c>
      <c r="BK78" s="33" t="e">
        <f t="shared" si="155"/>
        <v>#DIV/0!</v>
      </c>
      <c r="BL78" s="33" t="e">
        <f t="shared" si="161"/>
        <v>#DIV/0!</v>
      </c>
      <c r="BM78" s="48" t="s">
        <v>139</v>
      </c>
      <c r="BO78" s="14" t="s">
        <v>84</v>
      </c>
      <c r="BP78" s="68"/>
      <c r="BQ78" s="14"/>
      <c r="BR78" s="35">
        <v>1257250.1000000001</v>
      </c>
      <c r="BS78" s="73">
        <v>62862.51</v>
      </c>
      <c r="BT78" s="98" t="e">
        <f t="shared" si="156"/>
        <v>#DIV/0!</v>
      </c>
      <c r="BU78" s="35">
        <v>45540</v>
      </c>
      <c r="BV78" s="36" t="s">
        <v>84</v>
      </c>
      <c r="BW78" s="37" t="s">
        <v>90</v>
      </c>
      <c r="BX78" s="38"/>
      <c r="BY78" s="36" t="s">
        <v>84</v>
      </c>
      <c r="BZ78" s="57">
        <v>2023</v>
      </c>
      <c r="CA78" s="32">
        <f>VLOOKUP(BZ78,$GP$1:$GR$17,2,0)</f>
        <v>31680</v>
      </c>
      <c r="CB78" s="32">
        <f>VLOOKUP(BZ78,$GP$1:$GR$17,3,0)</f>
        <v>264294</v>
      </c>
      <c r="CC78" s="32" t="e">
        <f t="shared" si="162"/>
        <v>#DIV/0!</v>
      </c>
      <c r="CD78" s="14" t="str">
        <f t="shared" si="157"/>
        <v/>
      </c>
      <c r="CF78" s="69">
        <f t="shared" si="158"/>
        <v>45540</v>
      </c>
      <c r="CG78" s="69" t="e">
        <f t="shared" si="159"/>
        <v>#DIV/0!</v>
      </c>
      <c r="CH78" s="69" t="e">
        <f t="shared" si="160"/>
        <v>#DIV/0!</v>
      </c>
      <c r="CL78" s="25"/>
      <c r="CM78" s="25"/>
      <c r="CN78" s="25"/>
      <c r="CR78" s="25"/>
      <c r="CS78" s="25"/>
      <c r="CT78" s="25"/>
      <c r="CX78" s="25"/>
      <c r="CY78" s="25"/>
      <c r="CZ78" s="25"/>
      <c r="DD78" s="25"/>
      <c r="DE78" s="25"/>
      <c r="DF78" s="25"/>
      <c r="DG78" s="25">
        <f t="shared" si="163"/>
        <v>0</v>
      </c>
    </row>
    <row r="79" spans="1:111" x14ac:dyDescent="0.25">
      <c r="A79" s="13"/>
      <c r="B79" s="13"/>
      <c r="C79" s="13"/>
      <c r="D79" s="24"/>
      <c r="E79" s="24"/>
      <c r="F79" s="100">
        <f t="shared" si="135"/>
        <v>0</v>
      </c>
      <c r="G79" s="21"/>
      <c r="J79" s="63"/>
      <c r="L79" s="63" t="s">
        <v>58</v>
      </c>
      <c r="M79" s="23" t="s">
        <v>61</v>
      </c>
      <c r="N79" s="13" t="s">
        <v>170</v>
      </c>
      <c r="O79" s="13" t="s">
        <v>148</v>
      </c>
      <c r="P79" s="13" t="s">
        <v>171</v>
      </c>
      <c r="U79" s="12">
        <f t="shared" si="136"/>
        <v>90</v>
      </c>
      <c r="X79" s="13"/>
      <c r="Y79" s="13"/>
      <c r="AA79" s="34" t="s">
        <v>84</v>
      </c>
      <c r="AB79" s="25">
        <v>0</v>
      </c>
      <c r="AC79" s="25">
        <f t="shared" si="137"/>
        <v>0</v>
      </c>
      <c r="AD79" s="55"/>
      <c r="AE79" s="55"/>
      <c r="AF79" s="45">
        <f t="shared" si="138"/>
        <v>0</v>
      </c>
      <c r="AG79" s="46" t="e">
        <f t="shared" si="139"/>
        <v>#DIV/0!</v>
      </c>
      <c r="AH79" s="26">
        <f t="shared" si="140"/>
        <v>0</v>
      </c>
      <c r="AI79" s="46" t="e">
        <f t="shared" si="141"/>
        <v>#DIV/0!</v>
      </c>
      <c r="AJ79" s="46" t="e">
        <f t="shared" si="142"/>
        <v>#DIV/0!</v>
      </c>
      <c r="AK79" s="61">
        <v>1</v>
      </c>
      <c r="AL79" s="27" t="e">
        <f t="shared" si="143"/>
        <v>#DIV/0!</v>
      </c>
      <c r="AM79" s="25" t="e">
        <f t="shared" si="144"/>
        <v>#DIV/0!</v>
      </c>
      <c r="AN79" s="25" t="e">
        <f t="shared" si="145"/>
        <v>#DIV/0!</v>
      </c>
      <c r="AO79" s="25" t="e">
        <f t="shared" si="146"/>
        <v>#DIV/0!</v>
      </c>
      <c r="AR79" s="11">
        <f t="shared" si="147"/>
        <v>180</v>
      </c>
      <c r="AS79" s="20" t="s">
        <v>147</v>
      </c>
      <c r="AU79" s="13" t="s">
        <v>142</v>
      </c>
      <c r="AV79" s="75" t="e">
        <f>VLOOKUP(AT79,Ülke!$A$1:$D$46,2,0)</f>
        <v>#N/A</v>
      </c>
      <c r="AW79" s="29" t="e">
        <f t="shared" si="148"/>
        <v>#DIV/0!</v>
      </c>
      <c r="AX79" s="64" t="e">
        <f t="shared" si="149"/>
        <v>#DIV/0!</v>
      </c>
      <c r="AY79" s="65">
        <v>43846</v>
      </c>
      <c r="AZ79" s="65">
        <v>44675</v>
      </c>
      <c r="BA79" s="50">
        <f t="shared" si="150"/>
        <v>-44675</v>
      </c>
      <c r="BB79" s="66" t="e">
        <f t="shared" si="151"/>
        <v>#DIV/0!</v>
      </c>
      <c r="BC79" s="67">
        <v>44676</v>
      </c>
      <c r="BD79" s="66" t="s">
        <v>118</v>
      </c>
      <c r="BE79" s="58" t="e">
        <f t="shared" si="152"/>
        <v>#DIV/0!</v>
      </c>
      <c r="BF79" s="30" t="e">
        <f t="shared" si="153"/>
        <v>#DIV/0!</v>
      </c>
      <c r="BG79" s="31"/>
      <c r="BH79" s="32" t="e">
        <f t="shared" si="154"/>
        <v>#DIV/0!</v>
      </c>
      <c r="BI79" s="28">
        <v>0.05</v>
      </c>
      <c r="BJ79" s="28">
        <v>2.5000000000000001E-2</v>
      </c>
      <c r="BK79" s="33" t="e">
        <f t="shared" si="155"/>
        <v>#DIV/0!</v>
      </c>
      <c r="BL79" s="33" t="e">
        <f t="shared" si="161"/>
        <v>#DIV/0!</v>
      </c>
      <c r="BM79" s="48" t="s">
        <v>139</v>
      </c>
      <c r="BO79" s="14" t="s">
        <v>84</v>
      </c>
      <c r="BP79" s="68"/>
      <c r="BQ79" s="14"/>
      <c r="BR79" s="35">
        <v>1257250.1000000001</v>
      </c>
      <c r="BS79" s="73">
        <v>62862.51</v>
      </c>
      <c r="BT79" s="98" t="e">
        <f t="shared" si="156"/>
        <v>#DIV/0!</v>
      </c>
      <c r="BU79" s="35">
        <v>45540</v>
      </c>
      <c r="BV79" s="36" t="s">
        <v>84</v>
      </c>
      <c r="BW79" s="37" t="s">
        <v>90</v>
      </c>
      <c r="BX79" s="38"/>
      <c r="BY79" s="36" t="s">
        <v>84</v>
      </c>
      <c r="BZ79" s="57">
        <v>2023</v>
      </c>
      <c r="CA79" s="32">
        <f>VLOOKUP(BZ79,$GP$1:$GR$17,2,0)</f>
        <v>31680</v>
      </c>
      <c r="CB79" s="32">
        <f>VLOOKUP(BZ79,$GP$1:$GR$17,3,0)</f>
        <v>264294</v>
      </c>
      <c r="CC79" s="32" t="e">
        <f t="shared" si="162"/>
        <v>#DIV/0!</v>
      </c>
      <c r="CD79" s="14" t="str">
        <f t="shared" si="157"/>
        <v/>
      </c>
      <c r="CF79" s="69">
        <f t="shared" si="158"/>
        <v>45540</v>
      </c>
      <c r="CG79" s="69" t="e">
        <f t="shared" si="159"/>
        <v>#DIV/0!</v>
      </c>
      <c r="CH79" s="69" t="e">
        <f t="shared" si="160"/>
        <v>#DIV/0!</v>
      </c>
      <c r="CL79" s="25"/>
      <c r="CM79" s="25"/>
      <c r="CN79" s="25"/>
      <c r="CR79" s="25"/>
      <c r="CS79" s="25"/>
      <c r="CT79" s="25"/>
      <c r="CX79" s="25"/>
      <c r="CY79" s="25"/>
      <c r="CZ79" s="25"/>
      <c r="DD79" s="25"/>
      <c r="DE79" s="25"/>
      <c r="DF79" s="25"/>
      <c r="DG79" s="25">
        <f t="shared" si="163"/>
        <v>0</v>
      </c>
    </row>
    <row r="80" spans="1:111" x14ac:dyDescent="0.25">
      <c r="A80" s="13"/>
      <c r="B80" s="13"/>
      <c r="C80" s="13"/>
      <c r="D80" s="24"/>
      <c r="E80" s="24"/>
      <c r="F80" s="100">
        <f t="shared" si="135"/>
        <v>0</v>
      </c>
      <c r="G80" s="21"/>
      <c r="J80" s="63"/>
      <c r="L80" s="63" t="s">
        <v>58</v>
      </c>
      <c r="M80" s="23" t="s">
        <v>61</v>
      </c>
      <c r="N80" s="13" t="s">
        <v>170</v>
      </c>
      <c r="O80" s="13" t="s">
        <v>148</v>
      </c>
      <c r="P80" s="13" t="s">
        <v>171</v>
      </c>
      <c r="U80" s="12">
        <f t="shared" si="136"/>
        <v>90</v>
      </c>
      <c r="X80" s="13"/>
      <c r="Y80" s="13"/>
      <c r="AA80" s="34" t="s">
        <v>84</v>
      </c>
      <c r="AB80" s="25">
        <v>0</v>
      </c>
      <c r="AC80" s="25">
        <f t="shared" si="137"/>
        <v>0</v>
      </c>
      <c r="AD80" s="55"/>
      <c r="AE80" s="55"/>
      <c r="AF80" s="45">
        <f t="shared" si="138"/>
        <v>0</v>
      </c>
      <c r="AG80" s="46" t="e">
        <f t="shared" si="139"/>
        <v>#DIV/0!</v>
      </c>
      <c r="AH80" s="26">
        <f t="shared" si="140"/>
        <v>0</v>
      </c>
      <c r="AI80" s="46" t="e">
        <f t="shared" si="141"/>
        <v>#DIV/0!</v>
      </c>
      <c r="AJ80" s="46" t="e">
        <f t="shared" si="142"/>
        <v>#DIV/0!</v>
      </c>
      <c r="AK80" s="61">
        <v>1</v>
      </c>
      <c r="AL80" s="27" t="e">
        <f t="shared" si="143"/>
        <v>#DIV/0!</v>
      </c>
      <c r="AM80" s="25" t="e">
        <f t="shared" si="144"/>
        <v>#DIV/0!</v>
      </c>
      <c r="AN80" s="25" t="e">
        <f t="shared" si="145"/>
        <v>#DIV/0!</v>
      </c>
      <c r="AO80" s="25" t="e">
        <f t="shared" si="146"/>
        <v>#DIV/0!</v>
      </c>
      <c r="AR80" s="11">
        <f t="shared" si="147"/>
        <v>180</v>
      </c>
      <c r="AS80" s="20" t="s">
        <v>147</v>
      </c>
      <c r="AU80" s="13" t="s">
        <v>142</v>
      </c>
      <c r="AV80" s="75" t="e">
        <f>VLOOKUP(AT80,Ülke!$A$1:$D$46,2,0)</f>
        <v>#N/A</v>
      </c>
      <c r="AW80" s="29" t="e">
        <f t="shared" si="148"/>
        <v>#DIV/0!</v>
      </c>
      <c r="AX80" s="64" t="e">
        <f t="shared" si="149"/>
        <v>#DIV/0!</v>
      </c>
      <c r="AY80" s="65">
        <v>43846</v>
      </c>
      <c r="AZ80" s="65">
        <v>44675</v>
      </c>
      <c r="BA80" s="50">
        <f t="shared" si="150"/>
        <v>-44675</v>
      </c>
      <c r="BB80" s="66" t="e">
        <f t="shared" si="151"/>
        <v>#DIV/0!</v>
      </c>
      <c r="BC80" s="67">
        <v>44676</v>
      </c>
      <c r="BD80" s="66" t="s">
        <v>118</v>
      </c>
      <c r="BE80" s="58" t="e">
        <f t="shared" si="152"/>
        <v>#DIV/0!</v>
      </c>
      <c r="BF80" s="30" t="e">
        <f t="shared" si="153"/>
        <v>#DIV/0!</v>
      </c>
      <c r="BG80" s="31"/>
      <c r="BH80" s="32" t="e">
        <f t="shared" si="154"/>
        <v>#DIV/0!</v>
      </c>
      <c r="BI80" s="28">
        <v>0.05</v>
      </c>
      <c r="BJ80" s="28">
        <v>2.5000000000000001E-2</v>
      </c>
      <c r="BK80" s="33" t="e">
        <f t="shared" si="155"/>
        <v>#DIV/0!</v>
      </c>
      <c r="BL80" s="33" t="e">
        <f t="shared" si="161"/>
        <v>#DIV/0!</v>
      </c>
      <c r="BM80" s="48" t="s">
        <v>139</v>
      </c>
      <c r="BO80" s="14" t="s">
        <v>84</v>
      </c>
      <c r="BP80" s="68"/>
      <c r="BQ80" s="14"/>
      <c r="BR80" s="35">
        <v>1257250.1000000001</v>
      </c>
      <c r="BS80" s="73">
        <v>62862.51</v>
      </c>
      <c r="BT80" s="98" t="e">
        <f t="shared" si="156"/>
        <v>#DIV/0!</v>
      </c>
      <c r="BU80" s="35">
        <v>45540</v>
      </c>
      <c r="BV80" s="36" t="s">
        <v>84</v>
      </c>
      <c r="BW80" s="37" t="s">
        <v>90</v>
      </c>
      <c r="BX80" s="38"/>
      <c r="BY80" s="36" t="s">
        <v>84</v>
      </c>
      <c r="BZ80" s="57">
        <v>2023</v>
      </c>
      <c r="CA80" s="32">
        <f>VLOOKUP(BZ80,$GP$1:$GR$17,2,0)</f>
        <v>31680</v>
      </c>
      <c r="CB80" s="32">
        <f>VLOOKUP(BZ80,$GP$1:$GR$17,3,0)</f>
        <v>264294</v>
      </c>
      <c r="CC80" s="32" t="e">
        <f t="shared" si="162"/>
        <v>#DIV/0!</v>
      </c>
      <c r="CD80" s="14" t="str">
        <f t="shared" si="157"/>
        <v/>
      </c>
      <c r="CF80" s="69">
        <f t="shared" si="158"/>
        <v>45540</v>
      </c>
      <c r="CG80" s="69" t="e">
        <f t="shared" si="159"/>
        <v>#DIV/0!</v>
      </c>
      <c r="CH80" s="69" t="e">
        <f t="shared" si="160"/>
        <v>#DIV/0!</v>
      </c>
      <c r="CL80" s="25"/>
      <c r="CM80" s="25"/>
      <c r="CN80" s="25"/>
      <c r="CR80" s="25"/>
      <c r="CS80" s="25"/>
      <c r="CT80" s="25"/>
      <c r="CX80" s="25"/>
      <c r="CY80" s="25"/>
      <c r="CZ80" s="25"/>
      <c r="DD80" s="25"/>
      <c r="DE80" s="25"/>
      <c r="DF80" s="25"/>
      <c r="DG80" s="25">
        <f t="shared" si="163"/>
        <v>0</v>
      </c>
    </row>
    <row r="81" spans="1:111" x14ac:dyDescent="0.25">
      <c r="A81" s="13"/>
      <c r="B81" s="13"/>
      <c r="C81" s="13"/>
      <c r="D81" s="24"/>
      <c r="E81" s="24"/>
      <c r="F81" s="100">
        <f t="shared" si="135"/>
        <v>0</v>
      </c>
      <c r="G81" s="21"/>
      <c r="J81" s="63"/>
      <c r="L81" s="63" t="s">
        <v>58</v>
      </c>
      <c r="M81" s="23" t="s">
        <v>61</v>
      </c>
      <c r="N81" s="13" t="s">
        <v>170</v>
      </c>
      <c r="O81" s="13" t="s">
        <v>148</v>
      </c>
      <c r="P81" s="13" t="s">
        <v>171</v>
      </c>
      <c r="U81" s="12">
        <f t="shared" si="136"/>
        <v>90</v>
      </c>
      <c r="X81" s="13"/>
      <c r="Y81" s="13"/>
      <c r="AA81" s="34" t="s">
        <v>84</v>
      </c>
      <c r="AB81" s="25">
        <v>0</v>
      </c>
      <c r="AC81" s="25">
        <f t="shared" si="137"/>
        <v>0</v>
      </c>
      <c r="AD81" s="55"/>
      <c r="AE81" s="55"/>
      <c r="AF81" s="45">
        <f t="shared" si="138"/>
        <v>0</v>
      </c>
      <c r="AG81" s="46" t="e">
        <f t="shared" si="139"/>
        <v>#DIV/0!</v>
      </c>
      <c r="AH81" s="26">
        <f t="shared" si="140"/>
        <v>0</v>
      </c>
      <c r="AI81" s="46" t="e">
        <f t="shared" si="141"/>
        <v>#DIV/0!</v>
      </c>
      <c r="AJ81" s="46" t="e">
        <f t="shared" si="142"/>
        <v>#DIV/0!</v>
      </c>
      <c r="AK81" s="61">
        <v>1</v>
      </c>
      <c r="AL81" s="27" t="e">
        <f t="shared" si="143"/>
        <v>#DIV/0!</v>
      </c>
      <c r="AM81" s="25" t="e">
        <f t="shared" si="144"/>
        <v>#DIV/0!</v>
      </c>
      <c r="AN81" s="25" t="e">
        <f t="shared" si="145"/>
        <v>#DIV/0!</v>
      </c>
      <c r="AO81" s="25" t="e">
        <f t="shared" si="146"/>
        <v>#DIV/0!</v>
      </c>
      <c r="AR81" s="11">
        <f t="shared" si="147"/>
        <v>180</v>
      </c>
      <c r="AS81" s="20" t="s">
        <v>147</v>
      </c>
      <c r="AU81" s="13" t="s">
        <v>142</v>
      </c>
      <c r="AV81" s="75" t="e">
        <f>VLOOKUP(AT81,Ülke!$A$1:$D$46,2,0)</f>
        <v>#N/A</v>
      </c>
      <c r="AW81" s="29" t="e">
        <f t="shared" si="148"/>
        <v>#DIV/0!</v>
      </c>
      <c r="AX81" s="64" t="e">
        <f t="shared" si="149"/>
        <v>#DIV/0!</v>
      </c>
      <c r="AY81" s="65">
        <v>43846</v>
      </c>
      <c r="AZ81" s="65">
        <v>44675</v>
      </c>
      <c r="BA81" s="50">
        <f t="shared" si="150"/>
        <v>-44675</v>
      </c>
      <c r="BB81" s="66" t="e">
        <f t="shared" si="151"/>
        <v>#DIV/0!</v>
      </c>
      <c r="BC81" s="67">
        <v>44676</v>
      </c>
      <c r="BD81" s="66" t="s">
        <v>118</v>
      </c>
      <c r="BE81" s="58" t="e">
        <f t="shared" si="152"/>
        <v>#DIV/0!</v>
      </c>
      <c r="BF81" s="30" t="e">
        <f t="shared" si="153"/>
        <v>#DIV/0!</v>
      </c>
      <c r="BG81" s="31"/>
      <c r="BH81" s="32" t="e">
        <f t="shared" si="154"/>
        <v>#DIV/0!</v>
      </c>
      <c r="BI81" s="28">
        <v>0.05</v>
      </c>
      <c r="BJ81" s="28">
        <v>2.5000000000000001E-2</v>
      </c>
      <c r="BK81" s="33" t="e">
        <f t="shared" si="155"/>
        <v>#DIV/0!</v>
      </c>
      <c r="BL81" s="33" t="e">
        <f t="shared" si="161"/>
        <v>#DIV/0!</v>
      </c>
      <c r="BM81" s="48" t="s">
        <v>139</v>
      </c>
      <c r="BO81" s="14" t="s">
        <v>84</v>
      </c>
      <c r="BP81" s="68"/>
      <c r="BQ81" s="14"/>
      <c r="BR81" s="35">
        <v>1257250.1000000001</v>
      </c>
      <c r="BS81" s="73">
        <v>62862.51</v>
      </c>
      <c r="BT81" s="98" t="e">
        <f t="shared" si="156"/>
        <v>#DIV/0!</v>
      </c>
      <c r="BU81" s="35">
        <v>45540</v>
      </c>
      <c r="BV81" s="36" t="s">
        <v>84</v>
      </c>
      <c r="BW81" s="37" t="s">
        <v>90</v>
      </c>
      <c r="BX81" s="38"/>
      <c r="BY81" s="36" t="s">
        <v>84</v>
      </c>
      <c r="BZ81" s="57">
        <v>2023</v>
      </c>
      <c r="CA81" s="32">
        <f>VLOOKUP(BZ81,$GP$1:$GR$17,2,0)</f>
        <v>31680</v>
      </c>
      <c r="CB81" s="32">
        <f>VLOOKUP(BZ81,$GP$1:$GR$17,3,0)</f>
        <v>264294</v>
      </c>
      <c r="CC81" s="32" t="e">
        <f t="shared" si="162"/>
        <v>#DIV/0!</v>
      </c>
      <c r="CD81" s="14" t="str">
        <f t="shared" si="157"/>
        <v/>
      </c>
      <c r="CF81" s="69">
        <f t="shared" si="158"/>
        <v>45540</v>
      </c>
      <c r="CG81" s="69" t="e">
        <f t="shared" si="159"/>
        <v>#DIV/0!</v>
      </c>
      <c r="CH81" s="69" t="e">
        <f t="shared" si="160"/>
        <v>#DIV/0!</v>
      </c>
      <c r="CL81" s="25"/>
      <c r="CM81" s="25"/>
      <c r="CN81" s="25"/>
      <c r="CR81" s="25"/>
      <c r="CS81" s="25"/>
      <c r="CT81" s="25"/>
      <c r="CX81" s="25"/>
      <c r="CY81" s="25"/>
      <c r="CZ81" s="25"/>
      <c r="DD81" s="25"/>
      <c r="DE81" s="25"/>
      <c r="DF81" s="25"/>
      <c r="DG81" s="25">
        <f t="shared" si="163"/>
        <v>0</v>
      </c>
    </row>
    <row r="82" spans="1:111" x14ac:dyDescent="0.25">
      <c r="A82" s="13"/>
      <c r="B82" s="13"/>
      <c r="C82" s="13"/>
      <c r="D82" s="24"/>
      <c r="E82" s="24"/>
      <c r="F82" s="100">
        <f t="shared" si="135"/>
        <v>0</v>
      </c>
      <c r="G82" s="21"/>
      <c r="J82" s="63"/>
      <c r="L82" s="63" t="s">
        <v>58</v>
      </c>
      <c r="M82" s="23" t="s">
        <v>61</v>
      </c>
      <c r="N82" s="13" t="s">
        <v>170</v>
      </c>
      <c r="O82" s="13" t="s">
        <v>148</v>
      </c>
      <c r="P82" s="13" t="s">
        <v>171</v>
      </c>
      <c r="U82" s="12">
        <f t="shared" si="136"/>
        <v>90</v>
      </c>
      <c r="X82" s="13"/>
      <c r="Y82" s="13"/>
      <c r="AA82" s="34" t="s">
        <v>84</v>
      </c>
      <c r="AB82" s="25">
        <v>0</v>
      </c>
      <c r="AC82" s="25">
        <f t="shared" si="137"/>
        <v>0</v>
      </c>
      <c r="AD82" s="55"/>
      <c r="AE82" s="55"/>
      <c r="AF82" s="45">
        <f t="shared" si="138"/>
        <v>0</v>
      </c>
      <c r="AG82" s="46" t="e">
        <f t="shared" si="139"/>
        <v>#DIV/0!</v>
      </c>
      <c r="AH82" s="26">
        <f t="shared" si="140"/>
        <v>0</v>
      </c>
      <c r="AI82" s="46" t="e">
        <f t="shared" si="141"/>
        <v>#DIV/0!</v>
      </c>
      <c r="AJ82" s="46" t="e">
        <f t="shared" si="142"/>
        <v>#DIV/0!</v>
      </c>
      <c r="AK82" s="61">
        <v>1</v>
      </c>
      <c r="AL82" s="27" t="e">
        <f t="shared" si="143"/>
        <v>#DIV/0!</v>
      </c>
      <c r="AM82" s="25" t="e">
        <f t="shared" si="144"/>
        <v>#DIV/0!</v>
      </c>
      <c r="AN82" s="25" t="e">
        <f t="shared" si="145"/>
        <v>#DIV/0!</v>
      </c>
      <c r="AO82" s="25" t="e">
        <f t="shared" si="146"/>
        <v>#DIV/0!</v>
      </c>
      <c r="AR82" s="11">
        <f t="shared" si="147"/>
        <v>180</v>
      </c>
      <c r="AS82" s="20" t="s">
        <v>147</v>
      </c>
      <c r="AU82" s="13" t="s">
        <v>142</v>
      </c>
      <c r="AV82" s="75" t="e">
        <f>VLOOKUP(AT82,Ülke!$A$1:$D$46,2,0)</f>
        <v>#N/A</v>
      </c>
      <c r="AW82" s="29" t="e">
        <f t="shared" si="148"/>
        <v>#DIV/0!</v>
      </c>
      <c r="AX82" s="64" t="e">
        <f t="shared" si="149"/>
        <v>#DIV/0!</v>
      </c>
      <c r="AY82" s="65">
        <v>43846</v>
      </c>
      <c r="AZ82" s="65">
        <v>44675</v>
      </c>
      <c r="BA82" s="50">
        <f t="shared" si="150"/>
        <v>-44675</v>
      </c>
      <c r="BB82" s="66" t="e">
        <f t="shared" si="151"/>
        <v>#DIV/0!</v>
      </c>
      <c r="BC82" s="67">
        <v>44676</v>
      </c>
      <c r="BD82" s="66" t="s">
        <v>118</v>
      </c>
      <c r="BE82" s="58" t="e">
        <f t="shared" si="152"/>
        <v>#DIV/0!</v>
      </c>
      <c r="BF82" s="30" t="e">
        <f t="shared" si="153"/>
        <v>#DIV/0!</v>
      </c>
      <c r="BG82" s="31"/>
      <c r="BH82" s="32" t="e">
        <f t="shared" si="154"/>
        <v>#DIV/0!</v>
      </c>
      <c r="BI82" s="28">
        <v>0.05</v>
      </c>
      <c r="BJ82" s="28">
        <v>2.5000000000000001E-2</v>
      </c>
      <c r="BK82" s="33" t="e">
        <f t="shared" si="155"/>
        <v>#DIV/0!</v>
      </c>
      <c r="BL82" s="33" t="e">
        <f t="shared" si="161"/>
        <v>#DIV/0!</v>
      </c>
      <c r="BM82" s="48" t="s">
        <v>139</v>
      </c>
      <c r="BO82" s="14" t="s">
        <v>84</v>
      </c>
      <c r="BP82" s="68"/>
      <c r="BQ82" s="14"/>
      <c r="BR82" s="35">
        <v>1257250.1000000001</v>
      </c>
      <c r="BS82" s="73">
        <v>62862.51</v>
      </c>
      <c r="BT82" s="98" t="e">
        <f t="shared" si="156"/>
        <v>#DIV/0!</v>
      </c>
      <c r="BU82" s="35">
        <v>45540</v>
      </c>
      <c r="BV82" s="36" t="s">
        <v>84</v>
      </c>
      <c r="BW82" s="37" t="s">
        <v>90</v>
      </c>
      <c r="BX82" s="38"/>
      <c r="BY82" s="36" t="s">
        <v>84</v>
      </c>
      <c r="BZ82" s="57">
        <v>2023</v>
      </c>
      <c r="CA82" s="32">
        <f>VLOOKUP(BZ82,$GP$1:$GR$17,2,0)</f>
        <v>31680</v>
      </c>
      <c r="CB82" s="32">
        <f>VLOOKUP(BZ82,$GP$1:$GR$17,3,0)</f>
        <v>264294</v>
      </c>
      <c r="CC82" s="32" t="e">
        <f t="shared" si="162"/>
        <v>#DIV/0!</v>
      </c>
      <c r="CD82" s="14" t="str">
        <f t="shared" si="157"/>
        <v/>
      </c>
      <c r="CF82" s="69">
        <f t="shared" si="158"/>
        <v>45540</v>
      </c>
      <c r="CG82" s="69" t="e">
        <f t="shared" si="159"/>
        <v>#DIV/0!</v>
      </c>
      <c r="CH82" s="69" t="e">
        <f t="shared" si="160"/>
        <v>#DIV/0!</v>
      </c>
      <c r="CL82" s="25"/>
      <c r="CM82" s="25"/>
      <c r="CN82" s="25"/>
      <c r="CR82" s="25"/>
      <c r="CS82" s="25"/>
      <c r="CT82" s="25"/>
      <c r="CX82" s="25"/>
      <c r="CY82" s="25"/>
      <c r="CZ82" s="25"/>
      <c r="DD82" s="25"/>
      <c r="DE82" s="25"/>
      <c r="DF82" s="25"/>
      <c r="DG82" s="25">
        <f t="shared" si="163"/>
        <v>0</v>
      </c>
    </row>
    <row r="83" spans="1:111" x14ac:dyDescent="0.25">
      <c r="A83" s="13"/>
      <c r="B83" s="13"/>
      <c r="C83" s="13"/>
      <c r="D83" s="24"/>
      <c r="E83" s="24"/>
      <c r="F83" s="100">
        <f t="shared" si="135"/>
        <v>0</v>
      </c>
      <c r="G83" s="21"/>
      <c r="J83" s="63"/>
      <c r="L83" s="63" t="s">
        <v>58</v>
      </c>
      <c r="M83" s="23" t="s">
        <v>61</v>
      </c>
      <c r="N83" s="13" t="s">
        <v>170</v>
      </c>
      <c r="O83" s="13" t="s">
        <v>148</v>
      </c>
      <c r="P83" s="13" t="s">
        <v>171</v>
      </c>
      <c r="U83" s="12">
        <f t="shared" si="136"/>
        <v>90</v>
      </c>
      <c r="X83" s="13"/>
      <c r="Y83" s="13"/>
      <c r="AA83" s="34" t="s">
        <v>84</v>
      </c>
      <c r="AB83" s="25">
        <v>0</v>
      </c>
      <c r="AC83" s="25">
        <f t="shared" si="137"/>
        <v>0</v>
      </c>
      <c r="AD83" s="55"/>
      <c r="AE83" s="55"/>
      <c r="AF83" s="45">
        <f t="shared" si="138"/>
        <v>0</v>
      </c>
      <c r="AG83" s="46" t="e">
        <f t="shared" si="139"/>
        <v>#DIV/0!</v>
      </c>
      <c r="AH83" s="26">
        <f t="shared" si="140"/>
        <v>0</v>
      </c>
      <c r="AI83" s="46" t="e">
        <f t="shared" si="141"/>
        <v>#DIV/0!</v>
      </c>
      <c r="AJ83" s="46" t="e">
        <f t="shared" si="142"/>
        <v>#DIV/0!</v>
      </c>
      <c r="AK83" s="61">
        <v>1</v>
      </c>
      <c r="AL83" s="27" t="e">
        <f t="shared" si="143"/>
        <v>#DIV/0!</v>
      </c>
      <c r="AM83" s="25" t="e">
        <f t="shared" si="144"/>
        <v>#DIV/0!</v>
      </c>
      <c r="AN83" s="25" t="e">
        <f t="shared" si="145"/>
        <v>#DIV/0!</v>
      </c>
      <c r="AO83" s="25" t="e">
        <f t="shared" si="146"/>
        <v>#DIV/0!</v>
      </c>
      <c r="AR83" s="11">
        <f t="shared" si="147"/>
        <v>180</v>
      </c>
      <c r="AS83" s="20" t="s">
        <v>147</v>
      </c>
      <c r="AU83" s="13" t="s">
        <v>142</v>
      </c>
      <c r="AV83" s="75" t="e">
        <f>VLOOKUP(AT83,Ülke!$A$1:$D$46,2,0)</f>
        <v>#N/A</v>
      </c>
      <c r="AW83" s="29" t="e">
        <f t="shared" si="148"/>
        <v>#DIV/0!</v>
      </c>
      <c r="AX83" s="64" t="e">
        <f t="shared" si="149"/>
        <v>#DIV/0!</v>
      </c>
      <c r="AY83" s="65">
        <v>43846</v>
      </c>
      <c r="AZ83" s="65">
        <v>44675</v>
      </c>
      <c r="BA83" s="50">
        <f t="shared" si="150"/>
        <v>-44675</v>
      </c>
      <c r="BB83" s="66" t="e">
        <f t="shared" si="151"/>
        <v>#DIV/0!</v>
      </c>
      <c r="BC83" s="67">
        <v>44676</v>
      </c>
      <c r="BD83" s="66" t="s">
        <v>118</v>
      </c>
      <c r="BE83" s="58" t="e">
        <f t="shared" si="152"/>
        <v>#DIV/0!</v>
      </c>
      <c r="BF83" s="30" t="e">
        <f t="shared" si="153"/>
        <v>#DIV/0!</v>
      </c>
      <c r="BG83" s="31"/>
      <c r="BH83" s="32" t="e">
        <f t="shared" si="154"/>
        <v>#DIV/0!</v>
      </c>
      <c r="BI83" s="28">
        <v>0.05</v>
      </c>
      <c r="BJ83" s="28">
        <v>2.5000000000000001E-2</v>
      </c>
      <c r="BK83" s="33" t="e">
        <f t="shared" si="155"/>
        <v>#DIV/0!</v>
      </c>
      <c r="BL83" s="33" t="e">
        <f t="shared" si="161"/>
        <v>#DIV/0!</v>
      </c>
      <c r="BM83" s="48" t="s">
        <v>139</v>
      </c>
      <c r="BO83" s="14" t="s">
        <v>84</v>
      </c>
      <c r="BP83" s="68"/>
      <c r="BQ83" s="14"/>
      <c r="BR83" s="35">
        <v>1257250.1000000001</v>
      </c>
      <c r="BS83" s="73">
        <v>62862.51</v>
      </c>
      <c r="BT83" s="98" t="e">
        <f t="shared" si="156"/>
        <v>#DIV/0!</v>
      </c>
      <c r="BU83" s="35">
        <v>45540</v>
      </c>
      <c r="BV83" s="36" t="s">
        <v>84</v>
      </c>
      <c r="BW83" s="37" t="s">
        <v>90</v>
      </c>
      <c r="BX83" s="38"/>
      <c r="BY83" s="36" t="s">
        <v>84</v>
      </c>
      <c r="BZ83" s="57">
        <v>2023</v>
      </c>
      <c r="CA83" s="32">
        <f>VLOOKUP(BZ83,$GP$1:$GR$17,2,0)</f>
        <v>31680</v>
      </c>
      <c r="CB83" s="32">
        <f>VLOOKUP(BZ83,$GP$1:$GR$17,3,0)</f>
        <v>264294</v>
      </c>
      <c r="CC83" s="32" t="e">
        <f t="shared" si="162"/>
        <v>#DIV/0!</v>
      </c>
      <c r="CD83" s="14" t="str">
        <f t="shared" si="157"/>
        <v/>
      </c>
      <c r="CF83" s="69">
        <f t="shared" si="158"/>
        <v>45540</v>
      </c>
      <c r="CG83" s="69" t="e">
        <f t="shared" si="159"/>
        <v>#DIV/0!</v>
      </c>
      <c r="CH83" s="69" t="e">
        <f t="shared" si="160"/>
        <v>#DIV/0!</v>
      </c>
      <c r="CL83" s="25"/>
      <c r="CM83" s="25"/>
      <c r="CN83" s="25"/>
      <c r="CR83" s="25"/>
      <c r="CS83" s="25"/>
      <c r="CT83" s="25"/>
      <c r="CX83" s="25"/>
      <c r="CY83" s="25"/>
      <c r="CZ83" s="25"/>
      <c r="DD83" s="25"/>
      <c r="DE83" s="25"/>
      <c r="DF83" s="25"/>
      <c r="DG83" s="25">
        <f t="shared" si="163"/>
        <v>0</v>
      </c>
    </row>
    <row r="84" spans="1:111" x14ac:dyDescent="0.25">
      <c r="A84" s="13"/>
      <c r="B84" s="13"/>
      <c r="C84" s="13"/>
      <c r="D84" s="24"/>
      <c r="E84" s="24"/>
      <c r="F84" s="100">
        <f t="shared" si="135"/>
        <v>0</v>
      </c>
      <c r="G84" s="21"/>
      <c r="J84" s="63"/>
      <c r="L84" s="63" t="s">
        <v>58</v>
      </c>
      <c r="M84" s="23" t="s">
        <v>61</v>
      </c>
      <c r="N84" s="13" t="s">
        <v>170</v>
      </c>
      <c r="O84" s="13" t="s">
        <v>148</v>
      </c>
      <c r="P84" s="13" t="s">
        <v>171</v>
      </c>
      <c r="U84" s="12">
        <f t="shared" si="136"/>
        <v>90</v>
      </c>
      <c r="X84" s="13"/>
      <c r="Y84" s="13"/>
      <c r="AA84" s="34" t="s">
        <v>84</v>
      </c>
      <c r="AB84" s="25">
        <v>0</v>
      </c>
      <c r="AC84" s="25">
        <f t="shared" si="137"/>
        <v>0</v>
      </c>
      <c r="AD84" s="55"/>
      <c r="AE84" s="55"/>
      <c r="AF84" s="45">
        <f t="shared" si="138"/>
        <v>0</v>
      </c>
      <c r="AG84" s="46" t="e">
        <f t="shared" si="139"/>
        <v>#DIV/0!</v>
      </c>
      <c r="AH84" s="26">
        <f t="shared" si="140"/>
        <v>0</v>
      </c>
      <c r="AI84" s="46" t="e">
        <f t="shared" si="141"/>
        <v>#DIV/0!</v>
      </c>
      <c r="AJ84" s="46" t="e">
        <f t="shared" si="142"/>
        <v>#DIV/0!</v>
      </c>
      <c r="AK84" s="61">
        <v>1</v>
      </c>
      <c r="AL84" s="27" t="e">
        <f t="shared" si="143"/>
        <v>#DIV/0!</v>
      </c>
      <c r="AM84" s="25" t="e">
        <f t="shared" si="144"/>
        <v>#DIV/0!</v>
      </c>
      <c r="AN84" s="25" t="e">
        <f t="shared" si="145"/>
        <v>#DIV/0!</v>
      </c>
      <c r="AO84" s="25" t="e">
        <f t="shared" si="146"/>
        <v>#DIV/0!</v>
      </c>
      <c r="AR84" s="11">
        <f t="shared" si="147"/>
        <v>180</v>
      </c>
      <c r="AS84" s="20" t="s">
        <v>147</v>
      </c>
      <c r="AU84" s="13" t="s">
        <v>142</v>
      </c>
      <c r="AV84" s="75" t="e">
        <f>VLOOKUP(AT84,Ülke!$A$1:$D$46,2,0)</f>
        <v>#N/A</v>
      </c>
      <c r="AW84" s="29" t="e">
        <f t="shared" si="148"/>
        <v>#DIV/0!</v>
      </c>
      <c r="AX84" s="64" t="e">
        <f t="shared" si="149"/>
        <v>#DIV/0!</v>
      </c>
      <c r="AY84" s="65">
        <v>43846</v>
      </c>
      <c r="AZ84" s="65">
        <v>44675</v>
      </c>
      <c r="BA84" s="50">
        <f t="shared" si="150"/>
        <v>-44675</v>
      </c>
      <c r="BB84" s="66" t="e">
        <f t="shared" si="151"/>
        <v>#DIV/0!</v>
      </c>
      <c r="BC84" s="67">
        <v>44676</v>
      </c>
      <c r="BD84" s="66" t="s">
        <v>118</v>
      </c>
      <c r="BE84" s="58" t="e">
        <f t="shared" si="152"/>
        <v>#DIV/0!</v>
      </c>
      <c r="BF84" s="30" t="e">
        <f t="shared" si="153"/>
        <v>#DIV/0!</v>
      </c>
      <c r="BG84" s="31"/>
      <c r="BH84" s="32" t="e">
        <f t="shared" si="154"/>
        <v>#DIV/0!</v>
      </c>
      <c r="BI84" s="28">
        <v>0.05</v>
      </c>
      <c r="BJ84" s="28">
        <v>2.5000000000000001E-2</v>
      </c>
      <c r="BK84" s="33" t="e">
        <f t="shared" si="155"/>
        <v>#DIV/0!</v>
      </c>
      <c r="BL84" s="33" t="e">
        <f t="shared" si="161"/>
        <v>#DIV/0!</v>
      </c>
      <c r="BM84" s="48" t="s">
        <v>139</v>
      </c>
      <c r="BO84" s="14" t="s">
        <v>84</v>
      </c>
      <c r="BP84" s="68"/>
      <c r="BQ84" s="14"/>
      <c r="BR84" s="35">
        <v>1257250.1000000001</v>
      </c>
      <c r="BS84" s="73">
        <v>62862.51</v>
      </c>
      <c r="BT84" s="98" t="e">
        <f t="shared" si="156"/>
        <v>#DIV/0!</v>
      </c>
      <c r="BU84" s="35">
        <v>45540</v>
      </c>
      <c r="BV84" s="36" t="s">
        <v>84</v>
      </c>
      <c r="BW84" s="37" t="s">
        <v>90</v>
      </c>
      <c r="BX84" s="38"/>
      <c r="BY84" s="36" t="s">
        <v>84</v>
      </c>
      <c r="BZ84" s="57">
        <v>2023</v>
      </c>
      <c r="CA84" s="32">
        <f>VLOOKUP(BZ84,$GP$1:$GR$17,2,0)</f>
        <v>31680</v>
      </c>
      <c r="CB84" s="32">
        <f>VLOOKUP(BZ84,$GP$1:$GR$17,3,0)</f>
        <v>264294</v>
      </c>
      <c r="CC84" s="32" t="e">
        <f t="shared" si="162"/>
        <v>#DIV/0!</v>
      </c>
      <c r="CD84" s="14" t="str">
        <f t="shared" si="157"/>
        <v/>
      </c>
      <c r="CF84" s="69">
        <f t="shared" si="158"/>
        <v>45540</v>
      </c>
      <c r="CG84" s="69" t="e">
        <f t="shared" si="159"/>
        <v>#DIV/0!</v>
      </c>
      <c r="CH84" s="69" t="e">
        <f t="shared" si="160"/>
        <v>#DIV/0!</v>
      </c>
      <c r="CL84" s="25"/>
      <c r="CM84" s="25"/>
      <c r="CN84" s="25"/>
      <c r="CR84" s="25"/>
      <c r="CS84" s="25"/>
      <c r="CT84" s="25"/>
      <c r="CX84" s="25"/>
      <c r="CY84" s="25"/>
      <c r="CZ84" s="25"/>
      <c r="DD84" s="25"/>
      <c r="DE84" s="25"/>
      <c r="DF84" s="25"/>
      <c r="DG84" s="25">
        <f t="shared" si="163"/>
        <v>0</v>
      </c>
    </row>
    <row r="85" spans="1:111" x14ac:dyDescent="0.25">
      <c r="A85" s="13"/>
      <c r="B85" s="13"/>
      <c r="C85" s="13"/>
      <c r="D85" s="24"/>
      <c r="E85" s="24"/>
      <c r="F85" s="100">
        <f t="shared" si="135"/>
        <v>0</v>
      </c>
      <c r="G85" s="21"/>
      <c r="J85" s="63"/>
      <c r="L85" s="63" t="s">
        <v>58</v>
      </c>
      <c r="M85" s="23" t="s">
        <v>61</v>
      </c>
      <c r="N85" s="13" t="s">
        <v>170</v>
      </c>
      <c r="O85" s="13" t="s">
        <v>148</v>
      </c>
      <c r="P85" s="13" t="s">
        <v>171</v>
      </c>
      <c r="U85" s="12">
        <f t="shared" si="136"/>
        <v>90</v>
      </c>
      <c r="X85" s="13"/>
      <c r="Y85" s="13"/>
      <c r="AA85" s="34" t="s">
        <v>84</v>
      </c>
      <c r="AB85" s="25">
        <v>0</v>
      </c>
      <c r="AC85" s="25">
        <f t="shared" si="137"/>
        <v>0</v>
      </c>
      <c r="AD85" s="55"/>
      <c r="AE85" s="55"/>
      <c r="AF85" s="45">
        <f t="shared" si="138"/>
        <v>0</v>
      </c>
      <c r="AG85" s="46" t="e">
        <f t="shared" si="139"/>
        <v>#DIV/0!</v>
      </c>
      <c r="AH85" s="26">
        <f t="shared" si="140"/>
        <v>0</v>
      </c>
      <c r="AI85" s="46" t="e">
        <f t="shared" si="141"/>
        <v>#DIV/0!</v>
      </c>
      <c r="AJ85" s="46" t="e">
        <f t="shared" si="142"/>
        <v>#DIV/0!</v>
      </c>
      <c r="AK85" s="61">
        <v>1</v>
      </c>
      <c r="AL85" s="27" t="e">
        <f t="shared" si="143"/>
        <v>#DIV/0!</v>
      </c>
      <c r="AM85" s="25" t="e">
        <f t="shared" si="144"/>
        <v>#DIV/0!</v>
      </c>
      <c r="AN85" s="25" t="e">
        <f t="shared" si="145"/>
        <v>#DIV/0!</v>
      </c>
      <c r="AO85" s="25" t="e">
        <f t="shared" si="146"/>
        <v>#DIV/0!</v>
      </c>
      <c r="AR85" s="11">
        <f t="shared" si="147"/>
        <v>180</v>
      </c>
      <c r="AS85" s="20" t="s">
        <v>147</v>
      </c>
      <c r="AU85" s="13" t="s">
        <v>142</v>
      </c>
      <c r="AV85" s="75" t="e">
        <f>VLOOKUP(AT85,Ülke!$A$1:$D$46,2,0)</f>
        <v>#N/A</v>
      </c>
      <c r="AW85" s="29" t="e">
        <f t="shared" si="148"/>
        <v>#DIV/0!</v>
      </c>
      <c r="AX85" s="64" t="e">
        <f t="shared" si="149"/>
        <v>#DIV/0!</v>
      </c>
      <c r="AY85" s="65">
        <v>43846</v>
      </c>
      <c r="AZ85" s="65">
        <v>44675</v>
      </c>
      <c r="BA85" s="50">
        <f t="shared" si="150"/>
        <v>-44675</v>
      </c>
      <c r="BB85" s="66" t="e">
        <f t="shared" si="151"/>
        <v>#DIV/0!</v>
      </c>
      <c r="BC85" s="67">
        <v>44676</v>
      </c>
      <c r="BD85" s="66" t="s">
        <v>118</v>
      </c>
      <c r="BE85" s="58" t="e">
        <f t="shared" si="152"/>
        <v>#DIV/0!</v>
      </c>
      <c r="BF85" s="30" t="e">
        <f t="shared" si="153"/>
        <v>#DIV/0!</v>
      </c>
      <c r="BG85" s="31"/>
      <c r="BH85" s="32" t="e">
        <f t="shared" si="154"/>
        <v>#DIV/0!</v>
      </c>
      <c r="BI85" s="28">
        <v>0.05</v>
      </c>
      <c r="BJ85" s="28">
        <v>2.5000000000000001E-2</v>
      </c>
      <c r="BK85" s="33" t="e">
        <f t="shared" si="155"/>
        <v>#DIV/0!</v>
      </c>
      <c r="BL85" s="33" t="e">
        <f t="shared" si="161"/>
        <v>#DIV/0!</v>
      </c>
      <c r="BM85" s="48" t="s">
        <v>139</v>
      </c>
      <c r="BO85" s="14" t="s">
        <v>84</v>
      </c>
      <c r="BP85" s="68"/>
      <c r="BQ85" s="14"/>
      <c r="BR85" s="35">
        <v>1257250.1000000001</v>
      </c>
      <c r="BS85" s="73">
        <v>62862.51</v>
      </c>
      <c r="BT85" s="98" t="e">
        <f t="shared" si="156"/>
        <v>#DIV/0!</v>
      </c>
      <c r="BU85" s="35">
        <v>45540</v>
      </c>
      <c r="BV85" s="36" t="s">
        <v>84</v>
      </c>
      <c r="BW85" s="37" t="s">
        <v>90</v>
      </c>
      <c r="BX85" s="38"/>
      <c r="BY85" s="36" t="s">
        <v>84</v>
      </c>
      <c r="BZ85" s="57">
        <v>2023</v>
      </c>
      <c r="CA85" s="32">
        <f>VLOOKUP(BZ85,$GP$1:$GR$17,2,0)</f>
        <v>31680</v>
      </c>
      <c r="CB85" s="32">
        <f>VLOOKUP(BZ85,$GP$1:$GR$17,3,0)</f>
        <v>264294</v>
      </c>
      <c r="CC85" s="32" t="e">
        <f t="shared" si="162"/>
        <v>#DIV/0!</v>
      </c>
      <c r="CD85" s="14" t="str">
        <f t="shared" si="157"/>
        <v/>
      </c>
      <c r="CF85" s="69">
        <f t="shared" si="158"/>
        <v>45540</v>
      </c>
      <c r="CG85" s="69" t="e">
        <f t="shared" si="159"/>
        <v>#DIV/0!</v>
      </c>
      <c r="CH85" s="69" t="e">
        <f t="shared" si="160"/>
        <v>#DIV/0!</v>
      </c>
      <c r="CL85" s="25"/>
      <c r="CM85" s="25"/>
      <c r="CN85" s="25"/>
      <c r="CR85" s="25"/>
      <c r="CS85" s="25"/>
      <c r="CT85" s="25"/>
      <c r="CX85" s="25"/>
      <c r="CY85" s="25"/>
      <c r="CZ85" s="25"/>
      <c r="DD85" s="25"/>
      <c r="DE85" s="25"/>
      <c r="DF85" s="25"/>
      <c r="DG85" s="25">
        <f t="shared" si="163"/>
        <v>0</v>
      </c>
    </row>
    <row r="86" spans="1:111" x14ac:dyDescent="0.25">
      <c r="A86" s="13"/>
      <c r="B86" s="13"/>
      <c r="C86" s="13"/>
      <c r="D86" s="24"/>
      <c r="E86" s="24"/>
      <c r="F86" s="100">
        <f t="shared" si="135"/>
        <v>0</v>
      </c>
      <c r="G86" s="21"/>
      <c r="J86" s="63"/>
      <c r="L86" s="63" t="s">
        <v>58</v>
      </c>
      <c r="M86" s="23" t="s">
        <v>61</v>
      </c>
      <c r="N86" s="13" t="s">
        <v>170</v>
      </c>
      <c r="O86" s="13" t="s">
        <v>148</v>
      </c>
      <c r="P86" s="13" t="s">
        <v>171</v>
      </c>
      <c r="U86" s="12">
        <f t="shared" si="136"/>
        <v>90</v>
      </c>
      <c r="X86" s="13"/>
      <c r="Y86" s="13"/>
      <c r="AA86" s="34" t="s">
        <v>84</v>
      </c>
      <c r="AB86" s="25">
        <v>0</v>
      </c>
      <c r="AC86" s="25">
        <f t="shared" si="137"/>
        <v>0</v>
      </c>
      <c r="AD86" s="55"/>
      <c r="AE86" s="55"/>
      <c r="AF86" s="45">
        <f t="shared" si="138"/>
        <v>0</v>
      </c>
      <c r="AG86" s="46" t="e">
        <f t="shared" si="139"/>
        <v>#DIV/0!</v>
      </c>
      <c r="AH86" s="26">
        <f t="shared" si="140"/>
        <v>0</v>
      </c>
      <c r="AI86" s="46" t="e">
        <f t="shared" si="141"/>
        <v>#DIV/0!</v>
      </c>
      <c r="AJ86" s="46" t="e">
        <f t="shared" si="142"/>
        <v>#DIV/0!</v>
      </c>
      <c r="AK86" s="61">
        <v>1</v>
      </c>
      <c r="AL86" s="27" t="e">
        <f t="shared" si="143"/>
        <v>#DIV/0!</v>
      </c>
      <c r="AM86" s="25" t="e">
        <f t="shared" si="144"/>
        <v>#DIV/0!</v>
      </c>
      <c r="AN86" s="25" t="e">
        <f t="shared" si="145"/>
        <v>#DIV/0!</v>
      </c>
      <c r="AO86" s="25" t="e">
        <f t="shared" si="146"/>
        <v>#DIV/0!</v>
      </c>
      <c r="AR86" s="11">
        <f t="shared" si="147"/>
        <v>180</v>
      </c>
      <c r="AS86" s="20" t="s">
        <v>147</v>
      </c>
      <c r="AU86" s="13" t="s">
        <v>142</v>
      </c>
      <c r="AV86" s="75" t="e">
        <f>VLOOKUP(AT86,Ülke!$A$1:$D$46,2,0)</f>
        <v>#N/A</v>
      </c>
      <c r="AW86" s="29" t="e">
        <f t="shared" si="148"/>
        <v>#DIV/0!</v>
      </c>
      <c r="AX86" s="64" t="e">
        <f t="shared" si="149"/>
        <v>#DIV/0!</v>
      </c>
      <c r="AY86" s="65">
        <v>43846</v>
      </c>
      <c r="AZ86" s="65">
        <v>44675</v>
      </c>
      <c r="BA86" s="50">
        <f t="shared" si="150"/>
        <v>-44675</v>
      </c>
      <c r="BB86" s="66" t="e">
        <f t="shared" si="151"/>
        <v>#DIV/0!</v>
      </c>
      <c r="BC86" s="67">
        <v>44676</v>
      </c>
      <c r="BD86" s="66" t="s">
        <v>118</v>
      </c>
      <c r="BE86" s="58" t="e">
        <f t="shared" si="152"/>
        <v>#DIV/0!</v>
      </c>
      <c r="BF86" s="30" t="e">
        <f t="shared" si="153"/>
        <v>#DIV/0!</v>
      </c>
      <c r="BG86" s="31"/>
      <c r="BH86" s="32" t="e">
        <f t="shared" si="154"/>
        <v>#DIV/0!</v>
      </c>
      <c r="BI86" s="28">
        <v>0.05</v>
      </c>
      <c r="BJ86" s="28">
        <v>2.5000000000000001E-2</v>
      </c>
      <c r="BK86" s="33" t="e">
        <f t="shared" si="155"/>
        <v>#DIV/0!</v>
      </c>
      <c r="BL86" s="33" t="e">
        <f t="shared" si="161"/>
        <v>#DIV/0!</v>
      </c>
      <c r="BM86" s="48" t="s">
        <v>139</v>
      </c>
      <c r="BO86" s="14" t="s">
        <v>84</v>
      </c>
      <c r="BP86" s="68"/>
      <c r="BQ86" s="14"/>
      <c r="BR86" s="35">
        <v>1257250.1000000001</v>
      </c>
      <c r="BS86" s="73">
        <v>62862.51</v>
      </c>
      <c r="BT86" s="98" t="e">
        <f t="shared" si="156"/>
        <v>#DIV/0!</v>
      </c>
      <c r="BU86" s="35">
        <v>45540</v>
      </c>
      <c r="BV86" s="36" t="s">
        <v>84</v>
      </c>
      <c r="BW86" s="37" t="s">
        <v>90</v>
      </c>
      <c r="BX86" s="38"/>
      <c r="BY86" s="36" t="s">
        <v>84</v>
      </c>
      <c r="BZ86" s="57">
        <v>2023</v>
      </c>
      <c r="CA86" s="32">
        <f>VLOOKUP(BZ86,$GP$1:$GR$17,2,0)</f>
        <v>31680</v>
      </c>
      <c r="CB86" s="32">
        <f>VLOOKUP(BZ86,$GP$1:$GR$17,3,0)</f>
        <v>264294</v>
      </c>
      <c r="CC86" s="32" t="e">
        <f t="shared" si="162"/>
        <v>#DIV/0!</v>
      </c>
      <c r="CD86" s="14" t="str">
        <f t="shared" si="157"/>
        <v/>
      </c>
      <c r="CF86" s="69">
        <f t="shared" si="158"/>
        <v>45540</v>
      </c>
      <c r="CG86" s="69" t="e">
        <f t="shared" si="159"/>
        <v>#DIV/0!</v>
      </c>
      <c r="CH86" s="69" t="e">
        <f t="shared" si="160"/>
        <v>#DIV/0!</v>
      </c>
      <c r="CL86" s="25"/>
      <c r="CM86" s="25"/>
      <c r="CN86" s="25"/>
      <c r="CR86" s="25"/>
      <c r="CS86" s="25"/>
      <c r="CT86" s="25"/>
      <c r="CX86" s="25"/>
      <c r="CY86" s="25"/>
      <c r="CZ86" s="25"/>
      <c r="DD86" s="25"/>
      <c r="DE86" s="25"/>
      <c r="DF86" s="25"/>
      <c r="DG86" s="25">
        <f t="shared" si="163"/>
        <v>0</v>
      </c>
    </row>
    <row r="87" spans="1:111" x14ac:dyDescent="0.25">
      <c r="A87" s="13"/>
      <c r="B87" s="13"/>
      <c r="C87" s="13"/>
      <c r="D87" s="24"/>
      <c r="E87" s="24"/>
      <c r="F87" s="100">
        <f t="shared" si="135"/>
        <v>0</v>
      </c>
      <c r="G87" s="21"/>
      <c r="J87" s="63"/>
      <c r="L87" s="63" t="s">
        <v>58</v>
      </c>
      <c r="M87" s="23" t="s">
        <v>61</v>
      </c>
      <c r="N87" s="13" t="s">
        <v>170</v>
      </c>
      <c r="O87" s="13" t="s">
        <v>148</v>
      </c>
      <c r="P87" s="13" t="s">
        <v>171</v>
      </c>
      <c r="U87" s="12">
        <f t="shared" si="136"/>
        <v>90</v>
      </c>
      <c r="X87" s="13"/>
      <c r="Y87" s="13"/>
      <c r="AA87" s="34" t="s">
        <v>84</v>
      </c>
      <c r="AB87" s="25">
        <v>0</v>
      </c>
      <c r="AC87" s="25">
        <f t="shared" si="137"/>
        <v>0</v>
      </c>
      <c r="AD87" s="55"/>
      <c r="AE87" s="55"/>
      <c r="AF87" s="45">
        <f t="shared" si="138"/>
        <v>0</v>
      </c>
      <c r="AG87" s="46" t="e">
        <f t="shared" si="139"/>
        <v>#DIV/0!</v>
      </c>
      <c r="AH87" s="26">
        <f t="shared" si="140"/>
        <v>0</v>
      </c>
      <c r="AI87" s="46" t="e">
        <f t="shared" si="141"/>
        <v>#DIV/0!</v>
      </c>
      <c r="AJ87" s="46" t="e">
        <f t="shared" si="142"/>
        <v>#DIV/0!</v>
      </c>
      <c r="AK87" s="61">
        <v>1</v>
      </c>
      <c r="AL87" s="27" t="e">
        <f t="shared" si="143"/>
        <v>#DIV/0!</v>
      </c>
      <c r="AM87" s="25" t="e">
        <f t="shared" si="144"/>
        <v>#DIV/0!</v>
      </c>
      <c r="AN87" s="25" t="e">
        <f t="shared" si="145"/>
        <v>#DIV/0!</v>
      </c>
      <c r="AO87" s="25" t="e">
        <f t="shared" si="146"/>
        <v>#DIV/0!</v>
      </c>
      <c r="AR87" s="11">
        <f t="shared" si="147"/>
        <v>180</v>
      </c>
      <c r="AS87" s="20" t="s">
        <v>147</v>
      </c>
      <c r="AU87" s="13" t="s">
        <v>142</v>
      </c>
      <c r="AV87" s="75" t="e">
        <f>VLOOKUP(AT87,Ülke!$A$1:$D$46,2,0)</f>
        <v>#N/A</v>
      </c>
      <c r="AW87" s="29" t="e">
        <f t="shared" si="148"/>
        <v>#DIV/0!</v>
      </c>
      <c r="AX87" s="64" t="e">
        <f t="shared" si="149"/>
        <v>#DIV/0!</v>
      </c>
      <c r="AY87" s="65">
        <v>43846</v>
      </c>
      <c r="AZ87" s="65">
        <v>44675</v>
      </c>
      <c r="BA87" s="50">
        <f t="shared" si="150"/>
        <v>-44675</v>
      </c>
      <c r="BB87" s="66" t="e">
        <f t="shared" si="151"/>
        <v>#DIV/0!</v>
      </c>
      <c r="BC87" s="67">
        <v>44676</v>
      </c>
      <c r="BD87" s="66" t="s">
        <v>118</v>
      </c>
      <c r="BE87" s="58" t="e">
        <f t="shared" si="152"/>
        <v>#DIV/0!</v>
      </c>
      <c r="BF87" s="30" t="e">
        <f t="shared" si="153"/>
        <v>#DIV/0!</v>
      </c>
      <c r="BG87" s="31"/>
      <c r="BH87" s="32" t="e">
        <f t="shared" si="154"/>
        <v>#DIV/0!</v>
      </c>
      <c r="BI87" s="28">
        <v>0.05</v>
      </c>
      <c r="BJ87" s="28">
        <v>2.5000000000000001E-2</v>
      </c>
      <c r="BK87" s="33" t="e">
        <f t="shared" si="155"/>
        <v>#DIV/0!</v>
      </c>
      <c r="BL87" s="33" t="e">
        <f t="shared" si="161"/>
        <v>#DIV/0!</v>
      </c>
      <c r="BM87" s="48" t="s">
        <v>139</v>
      </c>
      <c r="BO87" s="14" t="s">
        <v>84</v>
      </c>
      <c r="BP87" s="68"/>
      <c r="BQ87" s="14"/>
      <c r="BR87" s="35">
        <v>1257250.1000000001</v>
      </c>
      <c r="BS87" s="73">
        <v>62862.51</v>
      </c>
      <c r="BT87" s="98" t="e">
        <f t="shared" si="156"/>
        <v>#DIV/0!</v>
      </c>
      <c r="BU87" s="35">
        <v>45540</v>
      </c>
      <c r="BV87" s="36" t="s">
        <v>84</v>
      </c>
      <c r="BW87" s="37" t="s">
        <v>90</v>
      </c>
      <c r="BX87" s="38"/>
      <c r="BY87" s="36" t="s">
        <v>84</v>
      </c>
      <c r="BZ87" s="57">
        <v>2023</v>
      </c>
      <c r="CA87" s="32">
        <f>VLOOKUP(BZ87,$GP$1:$GR$17,2,0)</f>
        <v>31680</v>
      </c>
      <c r="CB87" s="32">
        <f>VLOOKUP(BZ87,$GP$1:$GR$17,3,0)</f>
        <v>264294</v>
      </c>
      <c r="CC87" s="32" t="e">
        <f t="shared" si="162"/>
        <v>#DIV/0!</v>
      </c>
      <c r="CD87" s="14" t="str">
        <f t="shared" si="157"/>
        <v/>
      </c>
      <c r="CF87" s="69">
        <f t="shared" si="158"/>
        <v>45540</v>
      </c>
      <c r="CG87" s="69" t="e">
        <f t="shared" si="159"/>
        <v>#DIV/0!</v>
      </c>
      <c r="CH87" s="69" t="e">
        <f t="shared" si="160"/>
        <v>#DIV/0!</v>
      </c>
      <c r="CL87" s="25"/>
      <c r="CM87" s="25"/>
      <c r="CN87" s="25"/>
      <c r="CR87" s="25"/>
      <c r="CS87" s="25"/>
      <c r="CT87" s="25"/>
      <c r="CX87" s="25"/>
      <c r="CY87" s="25"/>
      <c r="CZ87" s="25"/>
      <c r="DD87" s="25"/>
      <c r="DE87" s="25"/>
      <c r="DF87" s="25"/>
      <c r="DG87" s="25">
        <f t="shared" si="163"/>
        <v>0</v>
      </c>
    </row>
    <row r="88" spans="1:111" x14ac:dyDescent="0.25">
      <c r="A88" s="13"/>
      <c r="B88" s="13"/>
      <c r="C88" s="13"/>
      <c r="D88" s="24"/>
      <c r="E88" s="24"/>
      <c r="F88" s="100">
        <f t="shared" si="135"/>
        <v>0</v>
      </c>
      <c r="G88" s="21"/>
      <c r="J88" s="63"/>
      <c r="L88" s="63" t="s">
        <v>58</v>
      </c>
      <c r="M88" s="23" t="s">
        <v>61</v>
      </c>
      <c r="N88" s="13" t="s">
        <v>170</v>
      </c>
      <c r="O88" s="13" t="s">
        <v>148</v>
      </c>
      <c r="P88" s="13" t="s">
        <v>171</v>
      </c>
      <c r="U88" s="12">
        <f t="shared" si="136"/>
        <v>90</v>
      </c>
      <c r="X88" s="13"/>
      <c r="Y88" s="13"/>
      <c r="AA88" s="34" t="s">
        <v>84</v>
      </c>
      <c r="AB88" s="25">
        <v>0</v>
      </c>
      <c r="AC88" s="25">
        <f t="shared" si="137"/>
        <v>0</v>
      </c>
      <c r="AD88" s="55"/>
      <c r="AE88" s="55"/>
      <c r="AF88" s="45">
        <f t="shared" si="138"/>
        <v>0</v>
      </c>
      <c r="AG88" s="46" t="e">
        <f t="shared" si="139"/>
        <v>#DIV/0!</v>
      </c>
      <c r="AH88" s="26">
        <f t="shared" si="140"/>
        <v>0</v>
      </c>
      <c r="AI88" s="46" t="e">
        <f t="shared" si="141"/>
        <v>#DIV/0!</v>
      </c>
      <c r="AJ88" s="46" t="e">
        <f t="shared" si="142"/>
        <v>#DIV/0!</v>
      </c>
      <c r="AK88" s="61">
        <v>1</v>
      </c>
      <c r="AL88" s="27" t="e">
        <f t="shared" si="143"/>
        <v>#DIV/0!</v>
      </c>
      <c r="AM88" s="25" t="e">
        <f t="shared" si="144"/>
        <v>#DIV/0!</v>
      </c>
      <c r="AN88" s="25" t="e">
        <f t="shared" si="145"/>
        <v>#DIV/0!</v>
      </c>
      <c r="AO88" s="25" t="e">
        <f t="shared" si="146"/>
        <v>#DIV/0!</v>
      </c>
      <c r="AR88" s="11">
        <f t="shared" si="147"/>
        <v>180</v>
      </c>
      <c r="AS88" s="20" t="s">
        <v>147</v>
      </c>
      <c r="AU88" s="13" t="s">
        <v>142</v>
      </c>
      <c r="AV88" s="75" t="e">
        <f>VLOOKUP(AT88,Ülke!$A$1:$D$46,2,0)</f>
        <v>#N/A</v>
      </c>
      <c r="AW88" s="29" t="e">
        <f t="shared" si="148"/>
        <v>#DIV/0!</v>
      </c>
      <c r="AX88" s="64" t="e">
        <f t="shared" si="149"/>
        <v>#DIV/0!</v>
      </c>
      <c r="AY88" s="65">
        <v>43846</v>
      </c>
      <c r="AZ88" s="65">
        <v>44675</v>
      </c>
      <c r="BA88" s="50">
        <f t="shared" si="150"/>
        <v>-44675</v>
      </c>
      <c r="BB88" s="66" t="e">
        <f t="shared" si="151"/>
        <v>#DIV/0!</v>
      </c>
      <c r="BC88" s="67">
        <v>44676</v>
      </c>
      <c r="BD88" s="66" t="s">
        <v>118</v>
      </c>
      <c r="BE88" s="58" t="e">
        <f t="shared" si="152"/>
        <v>#DIV/0!</v>
      </c>
      <c r="BF88" s="30" t="e">
        <f t="shared" si="153"/>
        <v>#DIV/0!</v>
      </c>
      <c r="BG88" s="31"/>
      <c r="BH88" s="32" t="e">
        <f t="shared" si="154"/>
        <v>#DIV/0!</v>
      </c>
      <c r="BI88" s="28">
        <v>0.05</v>
      </c>
      <c r="BJ88" s="28">
        <v>2.5000000000000001E-2</v>
      </c>
      <c r="BK88" s="33" t="e">
        <f t="shared" si="155"/>
        <v>#DIV/0!</v>
      </c>
      <c r="BL88" s="33" t="e">
        <f t="shared" si="161"/>
        <v>#DIV/0!</v>
      </c>
      <c r="BM88" s="48" t="s">
        <v>139</v>
      </c>
      <c r="BO88" s="14" t="s">
        <v>84</v>
      </c>
      <c r="BP88" s="68"/>
      <c r="BQ88" s="14"/>
      <c r="BR88" s="35">
        <v>1257250.1000000001</v>
      </c>
      <c r="BS88" s="73">
        <v>62862.51</v>
      </c>
      <c r="BT88" s="98" t="e">
        <f t="shared" si="156"/>
        <v>#DIV/0!</v>
      </c>
      <c r="BU88" s="35">
        <v>45540</v>
      </c>
      <c r="BV88" s="36" t="s">
        <v>84</v>
      </c>
      <c r="BW88" s="37" t="s">
        <v>90</v>
      </c>
      <c r="BX88" s="38"/>
      <c r="BY88" s="36" t="s">
        <v>84</v>
      </c>
      <c r="BZ88" s="57">
        <v>2023</v>
      </c>
      <c r="CA88" s="32">
        <f>VLOOKUP(BZ88,$GP$1:$GR$17,2,0)</f>
        <v>31680</v>
      </c>
      <c r="CB88" s="32">
        <f>VLOOKUP(BZ88,$GP$1:$GR$17,3,0)</f>
        <v>264294</v>
      </c>
      <c r="CC88" s="32" t="e">
        <f t="shared" si="162"/>
        <v>#DIV/0!</v>
      </c>
      <c r="CD88" s="14" t="str">
        <f t="shared" si="157"/>
        <v/>
      </c>
      <c r="CF88" s="69">
        <f t="shared" si="158"/>
        <v>45540</v>
      </c>
      <c r="CG88" s="69" t="e">
        <f t="shared" si="159"/>
        <v>#DIV/0!</v>
      </c>
      <c r="CH88" s="69" t="e">
        <f t="shared" si="160"/>
        <v>#DIV/0!</v>
      </c>
      <c r="CL88" s="25"/>
      <c r="CM88" s="25"/>
      <c r="CN88" s="25"/>
      <c r="CR88" s="25"/>
      <c r="CS88" s="25"/>
      <c r="CT88" s="25"/>
      <c r="CX88" s="25"/>
      <c r="CY88" s="25"/>
      <c r="CZ88" s="25"/>
      <c r="DD88" s="25"/>
      <c r="DE88" s="25"/>
      <c r="DF88" s="25"/>
      <c r="DG88" s="25">
        <f t="shared" si="163"/>
        <v>0</v>
      </c>
    </row>
    <row r="89" spans="1:111" x14ac:dyDescent="0.25">
      <c r="A89" s="13"/>
      <c r="B89" s="13"/>
      <c r="C89" s="13"/>
      <c r="D89" s="24"/>
      <c r="E89" s="24"/>
      <c r="F89" s="100">
        <f t="shared" si="135"/>
        <v>0</v>
      </c>
      <c r="G89" s="21"/>
      <c r="J89" s="63"/>
      <c r="L89" s="63" t="s">
        <v>58</v>
      </c>
      <c r="M89" s="23" t="s">
        <v>61</v>
      </c>
      <c r="N89" s="13" t="s">
        <v>170</v>
      </c>
      <c r="O89" s="13" t="s">
        <v>148</v>
      </c>
      <c r="P89" s="13" t="s">
        <v>171</v>
      </c>
      <c r="U89" s="12">
        <f t="shared" si="136"/>
        <v>90</v>
      </c>
      <c r="X89" s="13"/>
      <c r="Y89" s="13"/>
      <c r="AA89" s="34" t="s">
        <v>84</v>
      </c>
      <c r="AB89" s="25">
        <v>0</v>
      </c>
      <c r="AC89" s="25">
        <f t="shared" si="137"/>
        <v>0</v>
      </c>
      <c r="AD89" s="55"/>
      <c r="AE89" s="55"/>
      <c r="AF89" s="45">
        <f t="shared" si="138"/>
        <v>0</v>
      </c>
      <c r="AG89" s="46" t="e">
        <f t="shared" si="139"/>
        <v>#DIV/0!</v>
      </c>
      <c r="AH89" s="26">
        <f t="shared" si="140"/>
        <v>0</v>
      </c>
      <c r="AI89" s="46" t="e">
        <f t="shared" si="141"/>
        <v>#DIV/0!</v>
      </c>
      <c r="AJ89" s="46" t="e">
        <f t="shared" si="142"/>
        <v>#DIV/0!</v>
      </c>
      <c r="AK89" s="61">
        <v>1</v>
      </c>
      <c r="AL89" s="27" t="e">
        <f t="shared" si="143"/>
        <v>#DIV/0!</v>
      </c>
      <c r="AM89" s="25" t="e">
        <f t="shared" si="144"/>
        <v>#DIV/0!</v>
      </c>
      <c r="AN89" s="25" t="e">
        <f t="shared" si="145"/>
        <v>#DIV/0!</v>
      </c>
      <c r="AO89" s="25" t="e">
        <f t="shared" si="146"/>
        <v>#DIV/0!</v>
      </c>
      <c r="AR89" s="11">
        <f t="shared" si="147"/>
        <v>180</v>
      </c>
      <c r="AS89" s="20" t="s">
        <v>147</v>
      </c>
      <c r="AU89" s="13" t="s">
        <v>142</v>
      </c>
      <c r="AV89" s="75" t="e">
        <f>VLOOKUP(AT89,Ülke!$A$1:$D$46,2,0)</f>
        <v>#N/A</v>
      </c>
      <c r="AW89" s="29" t="e">
        <f t="shared" si="148"/>
        <v>#DIV/0!</v>
      </c>
      <c r="AX89" s="64" t="e">
        <f t="shared" si="149"/>
        <v>#DIV/0!</v>
      </c>
      <c r="AY89" s="65">
        <v>43846</v>
      </c>
      <c r="AZ89" s="65">
        <v>44675</v>
      </c>
      <c r="BA89" s="50">
        <f t="shared" si="150"/>
        <v>-44675</v>
      </c>
      <c r="BB89" s="66" t="e">
        <f t="shared" si="151"/>
        <v>#DIV/0!</v>
      </c>
      <c r="BC89" s="67">
        <v>44676</v>
      </c>
      <c r="BD89" s="66" t="s">
        <v>118</v>
      </c>
      <c r="BE89" s="58" t="e">
        <f t="shared" si="152"/>
        <v>#DIV/0!</v>
      </c>
      <c r="BF89" s="30" t="e">
        <f t="shared" si="153"/>
        <v>#DIV/0!</v>
      </c>
      <c r="BG89" s="31"/>
      <c r="BH89" s="32" t="e">
        <f t="shared" si="154"/>
        <v>#DIV/0!</v>
      </c>
      <c r="BI89" s="28">
        <v>0.05</v>
      </c>
      <c r="BJ89" s="28">
        <v>2.5000000000000001E-2</v>
      </c>
      <c r="BK89" s="33" t="e">
        <f t="shared" si="155"/>
        <v>#DIV/0!</v>
      </c>
      <c r="BL89" s="33" t="e">
        <f t="shared" si="161"/>
        <v>#DIV/0!</v>
      </c>
      <c r="BM89" s="48" t="s">
        <v>139</v>
      </c>
      <c r="BO89" s="14" t="s">
        <v>84</v>
      </c>
      <c r="BP89" s="68"/>
      <c r="BQ89" s="14"/>
      <c r="BR89" s="35">
        <v>1257250.1000000001</v>
      </c>
      <c r="BS89" s="73">
        <v>62862.51</v>
      </c>
      <c r="BT89" s="98" t="e">
        <f t="shared" si="156"/>
        <v>#DIV/0!</v>
      </c>
      <c r="BU89" s="35">
        <v>45540</v>
      </c>
      <c r="BV89" s="36" t="s">
        <v>84</v>
      </c>
      <c r="BW89" s="37" t="s">
        <v>90</v>
      </c>
      <c r="BX89" s="38"/>
      <c r="BY89" s="36" t="s">
        <v>84</v>
      </c>
      <c r="BZ89" s="57">
        <v>2023</v>
      </c>
      <c r="CA89" s="32">
        <f>VLOOKUP(BZ89,$GP$1:$GR$17,2,0)</f>
        <v>31680</v>
      </c>
      <c r="CB89" s="32">
        <f>VLOOKUP(BZ89,$GP$1:$GR$17,3,0)</f>
        <v>264294</v>
      </c>
      <c r="CC89" s="32" t="e">
        <f t="shared" si="162"/>
        <v>#DIV/0!</v>
      </c>
      <c r="CD89" s="14" t="str">
        <f t="shared" si="157"/>
        <v/>
      </c>
      <c r="CF89" s="69">
        <f t="shared" si="158"/>
        <v>45540</v>
      </c>
      <c r="CG89" s="69" t="e">
        <f t="shared" si="159"/>
        <v>#DIV/0!</v>
      </c>
      <c r="CH89" s="69" t="e">
        <f t="shared" si="160"/>
        <v>#DIV/0!</v>
      </c>
      <c r="CL89" s="25"/>
      <c r="CM89" s="25"/>
      <c r="CN89" s="25"/>
      <c r="CR89" s="25"/>
      <c r="CS89" s="25"/>
      <c r="CT89" s="25"/>
      <c r="CX89" s="25"/>
      <c r="CY89" s="25"/>
      <c r="CZ89" s="25"/>
      <c r="DD89" s="25"/>
      <c r="DE89" s="25"/>
      <c r="DF89" s="25"/>
      <c r="DG89" s="25">
        <f t="shared" si="163"/>
        <v>0</v>
      </c>
    </row>
    <row r="90" spans="1:111" x14ac:dyDescent="0.25">
      <c r="A90" s="13"/>
      <c r="B90" s="13"/>
      <c r="C90" s="13"/>
      <c r="D90" s="24"/>
      <c r="E90" s="24"/>
      <c r="F90" s="100">
        <f t="shared" si="135"/>
        <v>0</v>
      </c>
      <c r="G90" s="21"/>
      <c r="J90" s="63"/>
      <c r="L90" s="63" t="s">
        <v>58</v>
      </c>
      <c r="M90" s="23" t="s">
        <v>61</v>
      </c>
      <c r="N90" s="13" t="s">
        <v>170</v>
      </c>
      <c r="O90" s="13" t="s">
        <v>148</v>
      </c>
      <c r="P90" s="13" t="s">
        <v>171</v>
      </c>
      <c r="U90" s="12">
        <f t="shared" si="136"/>
        <v>90</v>
      </c>
      <c r="X90" s="13"/>
      <c r="Y90" s="13"/>
      <c r="AA90" s="34" t="s">
        <v>84</v>
      </c>
      <c r="AB90" s="25">
        <v>0</v>
      </c>
      <c r="AC90" s="25">
        <f t="shared" si="137"/>
        <v>0</v>
      </c>
      <c r="AD90" s="55"/>
      <c r="AE90" s="55"/>
      <c r="AF90" s="45">
        <f t="shared" si="138"/>
        <v>0</v>
      </c>
      <c r="AG90" s="46" t="e">
        <f t="shared" si="139"/>
        <v>#DIV/0!</v>
      </c>
      <c r="AH90" s="26">
        <f t="shared" si="140"/>
        <v>0</v>
      </c>
      <c r="AI90" s="46" t="e">
        <f t="shared" si="141"/>
        <v>#DIV/0!</v>
      </c>
      <c r="AJ90" s="46" t="e">
        <f t="shared" si="142"/>
        <v>#DIV/0!</v>
      </c>
      <c r="AK90" s="61">
        <v>1</v>
      </c>
      <c r="AL90" s="27" t="e">
        <f t="shared" si="143"/>
        <v>#DIV/0!</v>
      </c>
      <c r="AM90" s="25" t="e">
        <f t="shared" si="144"/>
        <v>#DIV/0!</v>
      </c>
      <c r="AN90" s="25" t="e">
        <f t="shared" si="145"/>
        <v>#DIV/0!</v>
      </c>
      <c r="AO90" s="25" t="e">
        <f t="shared" si="146"/>
        <v>#DIV/0!</v>
      </c>
      <c r="AR90" s="11">
        <f t="shared" si="147"/>
        <v>180</v>
      </c>
      <c r="AS90" s="20" t="s">
        <v>147</v>
      </c>
      <c r="AU90" s="13" t="s">
        <v>142</v>
      </c>
      <c r="AV90" s="75" t="e">
        <f>VLOOKUP(AT90,Ülke!$A$1:$D$46,2,0)</f>
        <v>#N/A</v>
      </c>
      <c r="AW90" s="29" t="e">
        <f t="shared" si="148"/>
        <v>#DIV/0!</v>
      </c>
      <c r="AX90" s="64" t="e">
        <f t="shared" si="149"/>
        <v>#DIV/0!</v>
      </c>
      <c r="AY90" s="65">
        <v>43846</v>
      </c>
      <c r="AZ90" s="65">
        <v>44675</v>
      </c>
      <c r="BA90" s="50">
        <f t="shared" si="150"/>
        <v>-44675</v>
      </c>
      <c r="BB90" s="66" t="e">
        <f t="shared" si="151"/>
        <v>#DIV/0!</v>
      </c>
      <c r="BC90" s="67">
        <v>44676</v>
      </c>
      <c r="BD90" s="66" t="s">
        <v>118</v>
      </c>
      <c r="BE90" s="58" t="e">
        <f t="shared" si="152"/>
        <v>#DIV/0!</v>
      </c>
      <c r="BF90" s="30" t="e">
        <f t="shared" si="153"/>
        <v>#DIV/0!</v>
      </c>
      <c r="BG90" s="31"/>
      <c r="BH90" s="32" t="e">
        <f t="shared" si="154"/>
        <v>#DIV/0!</v>
      </c>
      <c r="BI90" s="28">
        <v>0.05</v>
      </c>
      <c r="BJ90" s="28">
        <v>2.5000000000000001E-2</v>
      </c>
      <c r="BK90" s="33" t="e">
        <f t="shared" si="155"/>
        <v>#DIV/0!</v>
      </c>
      <c r="BL90" s="33" t="e">
        <f t="shared" si="161"/>
        <v>#DIV/0!</v>
      </c>
      <c r="BM90" s="48" t="s">
        <v>139</v>
      </c>
      <c r="BO90" s="14" t="s">
        <v>84</v>
      </c>
      <c r="BP90" s="68"/>
      <c r="BQ90" s="14"/>
      <c r="BR90" s="35">
        <v>1257250.1000000001</v>
      </c>
      <c r="BS90" s="73">
        <v>62862.51</v>
      </c>
      <c r="BT90" s="98" t="e">
        <f t="shared" si="156"/>
        <v>#DIV/0!</v>
      </c>
      <c r="BU90" s="35">
        <v>45540</v>
      </c>
      <c r="BV90" s="36" t="s">
        <v>84</v>
      </c>
      <c r="BW90" s="37" t="s">
        <v>90</v>
      </c>
      <c r="BX90" s="38"/>
      <c r="BY90" s="36" t="s">
        <v>84</v>
      </c>
      <c r="BZ90" s="57">
        <v>2023</v>
      </c>
      <c r="CA90" s="32">
        <f>VLOOKUP(BZ90,$GP$1:$GR$17,2,0)</f>
        <v>31680</v>
      </c>
      <c r="CB90" s="32">
        <f>VLOOKUP(BZ90,$GP$1:$GR$17,3,0)</f>
        <v>264294</v>
      </c>
      <c r="CC90" s="32" t="e">
        <f t="shared" si="162"/>
        <v>#DIV/0!</v>
      </c>
      <c r="CD90" s="14" t="str">
        <f t="shared" si="157"/>
        <v/>
      </c>
      <c r="CF90" s="69">
        <f t="shared" si="158"/>
        <v>45540</v>
      </c>
      <c r="CG90" s="69" t="e">
        <f t="shared" si="159"/>
        <v>#DIV/0!</v>
      </c>
      <c r="CH90" s="69" t="e">
        <f t="shared" si="160"/>
        <v>#DIV/0!</v>
      </c>
      <c r="CL90" s="25"/>
      <c r="CM90" s="25"/>
      <c r="CN90" s="25"/>
      <c r="CR90" s="25"/>
      <c r="CS90" s="25"/>
      <c r="CT90" s="25"/>
      <c r="CX90" s="25"/>
      <c r="CY90" s="25"/>
      <c r="CZ90" s="25"/>
      <c r="DD90" s="25"/>
      <c r="DE90" s="25"/>
      <c r="DF90" s="25"/>
      <c r="DG90" s="25">
        <f t="shared" si="163"/>
        <v>0</v>
      </c>
    </row>
    <row r="91" spans="1:111" x14ac:dyDescent="0.25">
      <c r="A91" s="13"/>
      <c r="B91" s="13"/>
      <c r="C91" s="13"/>
      <c r="D91" s="24"/>
      <c r="E91" s="24"/>
      <c r="F91" s="100">
        <f t="shared" si="135"/>
        <v>0</v>
      </c>
      <c r="G91" s="21"/>
      <c r="J91" s="63"/>
      <c r="L91" s="63" t="s">
        <v>58</v>
      </c>
      <c r="M91" s="23" t="s">
        <v>61</v>
      </c>
      <c r="N91" s="13" t="s">
        <v>170</v>
      </c>
      <c r="O91" s="13" t="s">
        <v>148</v>
      </c>
      <c r="P91" s="13" t="s">
        <v>171</v>
      </c>
      <c r="U91" s="12">
        <f t="shared" si="136"/>
        <v>90</v>
      </c>
      <c r="X91" s="13"/>
      <c r="Y91" s="13"/>
      <c r="AA91" s="34" t="s">
        <v>84</v>
      </c>
      <c r="AB91" s="25">
        <v>0</v>
      </c>
      <c r="AC91" s="25">
        <f t="shared" si="137"/>
        <v>0</v>
      </c>
      <c r="AD91" s="55"/>
      <c r="AE91" s="55"/>
      <c r="AF91" s="45">
        <f t="shared" si="138"/>
        <v>0</v>
      </c>
      <c r="AG91" s="46" t="e">
        <f t="shared" si="139"/>
        <v>#DIV/0!</v>
      </c>
      <c r="AH91" s="26">
        <f t="shared" si="140"/>
        <v>0</v>
      </c>
      <c r="AI91" s="46" t="e">
        <f t="shared" si="141"/>
        <v>#DIV/0!</v>
      </c>
      <c r="AJ91" s="46" t="e">
        <f t="shared" si="142"/>
        <v>#DIV/0!</v>
      </c>
      <c r="AK91" s="61">
        <v>1</v>
      </c>
      <c r="AL91" s="27" t="e">
        <f t="shared" si="143"/>
        <v>#DIV/0!</v>
      </c>
      <c r="AM91" s="25" t="e">
        <f t="shared" si="144"/>
        <v>#DIV/0!</v>
      </c>
      <c r="AN91" s="25" t="e">
        <f t="shared" si="145"/>
        <v>#DIV/0!</v>
      </c>
      <c r="AO91" s="25" t="e">
        <f t="shared" si="146"/>
        <v>#DIV/0!</v>
      </c>
      <c r="AR91" s="11">
        <f t="shared" si="147"/>
        <v>180</v>
      </c>
      <c r="AS91" s="20" t="s">
        <v>147</v>
      </c>
      <c r="AU91" s="13" t="s">
        <v>142</v>
      </c>
      <c r="AV91" s="75" t="e">
        <f>VLOOKUP(AT91,Ülke!$A$1:$D$46,2,0)</f>
        <v>#N/A</v>
      </c>
      <c r="AW91" s="29" t="e">
        <f t="shared" si="148"/>
        <v>#DIV/0!</v>
      </c>
      <c r="AX91" s="64" t="e">
        <f t="shared" si="149"/>
        <v>#DIV/0!</v>
      </c>
      <c r="AY91" s="65">
        <v>43846</v>
      </c>
      <c r="AZ91" s="65">
        <v>44675</v>
      </c>
      <c r="BA91" s="50">
        <f t="shared" si="150"/>
        <v>-44675</v>
      </c>
      <c r="BB91" s="66" t="e">
        <f t="shared" si="151"/>
        <v>#DIV/0!</v>
      </c>
      <c r="BC91" s="67">
        <v>44676</v>
      </c>
      <c r="BD91" s="66" t="s">
        <v>118</v>
      </c>
      <c r="BE91" s="58" t="e">
        <f t="shared" si="152"/>
        <v>#DIV/0!</v>
      </c>
      <c r="BF91" s="30" t="e">
        <f t="shared" si="153"/>
        <v>#DIV/0!</v>
      </c>
      <c r="BG91" s="31"/>
      <c r="BH91" s="32" t="e">
        <f t="shared" si="154"/>
        <v>#DIV/0!</v>
      </c>
      <c r="BI91" s="28">
        <v>0.05</v>
      </c>
      <c r="BJ91" s="28">
        <v>2.5000000000000001E-2</v>
      </c>
      <c r="BK91" s="33" t="e">
        <f t="shared" si="155"/>
        <v>#DIV/0!</v>
      </c>
      <c r="BL91" s="33" t="e">
        <f t="shared" si="161"/>
        <v>#DIV/0!</v>
      </c>
      <c r="BM91" s="48" t="s">
        <v>139</v>
      </c>
      <c r="BO91" s="14" t="s">
        <v>84</v>
      </c>
      <c r="BP91" s="68"/>
      <c r="BQ91" s="14"/>
      <c r="BR91" s="35">
        <v>1257250.1000000001</v>
      </c>
      <c r="BS91" s="73">
        <v>62862.51</v>
      </c>
      <c r="BT91" s="98" t="e">
        <f t="shared" si="156"/>
        <v>#DIV/0!</v>
      </c>
      <c r="BU91" s="35">
        <v>45540</v>
      </c>
      <c r="BV91" s="36" t="s">
        <v>84</v>
      </c>
      <c r="BW91" s="37" t="s">
        <v>90</v>
      </c>
      <c r="BX91" s="38"/>
      <c r="BY91" s="36" t="s">
        <v>84</v>
      </c>
      <c r="BZ91" s="57">
        <v>2023</v>
      </c>
      <c r="CA91" s="32">
        <f>VLOOKUP(BZ91,$GP$1:$GR$17,2,0)</f>
        <v>31680</v>
      </c>
      <c r="CB91" s="32">
        <f>VLOOKUP(BZ91,$GP$1:$GR$17,3,0)</f>
        <v>264294</v>
      </c>
      <c r="CC91" s="32" t="e">
        <f t="shared" si="162"/>
        <v>#DIV/0!</v>
      </c>
      <c r="CD91" s="14" t="str">
        <f t="shared" si="157"/>
        <v/>
      </c>
      <c r="CF91" s="69">
        <f t="shared" si="158"/>
        <v>45540</v>
      </c>
      <c r="CG91" s="69" t="e">
        <f t="shared" si="159"/>
        <v>#DIV/0!</v>
      </c>
      <c r="CH91" s="69" t="e">
        <f t="shared" si="160"/>
        <v>#DIV/0!</v>
      </c>
      <c r="CL91" s="25"/>
      <c r="CM91" s="25"/>
      <c r="CN91" s="25"/>
      <c r="CR91" s="25"/>
      <c r="CS91" s="25"/>
      <c r="CT91" s="25"/>
      <c r="CX91" s="25"/>
      <c r="CY91" s="25"/>
      <c r="CZ91" s="25"/>
      <c r="DD91" s="25"/>
      <c r="DE91" s="25"/>
      <c r="DF91" s="25"/>
      <c r="DG91" s="25">
        <f t="shared" si="163"/>
        <v>0</v>
      </c>
    </row>
    <row r="92" spans="1:111" x14ac:dyDescent="0.25">
      <c r="A92" s="13"/>
      <c r="B92" s="13"/>
      <c r="C92" s="13"/>
      <c r="D92" s="24"/>
      <c r="E92" s="24"/>
      <c r="F92" s="100">
        <f t="shared" si="135"/>
        <v>0</v>
      </c>
      <c r="G92" s="21"/>
      <c r="J92" s="63"/>
      <c r="L92" s="63" t="s">
        <v>58</v>
      </c>
      <c r="M92" s="23" t="s">
        <v>61</v>
      </c>
      <c r="N92" s="13" t="s">
        <v>170</v>
      </c>
      <c r="O92" s="13" t="s">
        <v>148</v>
      </c>
      <c r="P92" s="13" t="s">
        <v>171</v>
      </c>
      <c r="U92" s="12">
        <f t="shared" si="136"/>
        <v>90</v>
      </c>
      <c r="X92" s="13"/>
      <c r="Y92" s="13"/>
      <c r="AA92" s="34" t="s">
        <v>84</v>
      </c>
      <c r="AB92" s="25">
        <v>0</v>
      </c>
      <c r="AC92" s="25">
        <f t="shared" si="137"/>
        <v>0</v>
      </c>
      <c r="AD92" s="55"/>
      <c r="AE92" s="55"/>
      <c r="AF92" s="45">
        <f t="shared" si="138"/>
        <v>0</v>
      </c>
      <c r="AG92" s="46" t="e">
        <f t="shared" si="139"/>
        <v>#DIV/0!</v>
      </c>
      <c r="AH92" s="26">
        <f t="shared" si="140"/>
        <v>0</v>
      </c>
      <c r="AI92" s="46" t="e">
        <f t="shared" si="141"/>
        <v>#DIV/0!</v>
      </c>
      <c r="AJ92" s="46" t="e">
        <f t="shared" si="142"/>
        <v>#DIV/0!</v>
      </c>
      <c r="AK92" s="61">
        <v>1</v>
      </c>
      <c r="AL92" s="27" t="e">
        <f t="shared" si="143"/>
        <v>#DIV/0!</v>
      </c>
      <c r="AM92" s="25" t="e">
        <f t="shared" si="144"/>
        <v>#DIV/0!</v>
      </c>
      <c r="AN92" s="25" t="e">
        <f t="shared" si="145"/>
        <v>#DIV/0!</v>
      </c>
      <c r="AO92" s="25" t="e">
        <f t="shared" si="146"/>
        <v>#DIV/0!</v>
      </c>
      <c r="AR92" s="11">
        <f t="shared" si="147"/>
        <v>180</v>
      </c>
      <c r="AS92" s="20" t="s">
        <v>147</v>
      </c>
      <c r="AU92" s="13" t="s">
        <v>142</v>
      </c>
      <c r="AV92" s="75" t="e">
        <f>VLOOKUP(AT92,Ülke!$A$1:$D$46,2,0)</f>
        <v>#N/A</v>
      </c>
      <c r="AW92" s="29" t="e">
        <f t="shared" si="148"/>
        <v>#DIV/0!</v>
      </c>
      <c r="AX92" s="64" t="e">
        <f t="shared" si="149"/>
        <v>#DIV/0!</v>
      </c>
      <c r="AY92" s="65">
        <v>43846</v>
      </c>
      <c r="AZ92" s="65">
        <v>44675</v>
      </c>
      <c r="BA92" s="50">
        <f t="shared" si="150"/>
        <v>-44675</v>
      </c>
      <c r="BB92" s="66" t="e">
        <f t="shared" si="151"/>
        <v>#DIV/0!</v>
      </c>
      <c r="BC92" s="67">
        <v>44676</v>
      </c>
      <c r="BD92" s="66" t="s">
        <v>118</v>
      </c>
      <c r="BE92" s="58" t="e">
        <f t="shared" si="152"/>
        <v>#DIV/0!</v>
      </c>
      <c r="BF92" s="30" t="e">
        <f t="shared" si="153"/>
        <v>#DIV/0!</v>
      </c>
      <c r="BG92" s="31"/>
      <c r="BH92" s="32" t="e">
        <f t="shared" si="154"/>
        <v>#DIV/0!</v>
      </c>
      <c r="BI92" s="28">
        <v>0.05</v>
      </c>
      <c r="BJ92" s="28">
        <v>2.5000000000000001E-2</v>
      </c>
      <c r="BK92" s="33" t="e">
        <f t="shared" si="155"/>
        <v>#DIV/0!</v>
      </c>
      <c r="BL92" s="33" t="e">
        <f t="shared" si="161"/>
        <v>#DIV/0!</v>
      </c>
      <c r="BM92" s="48" t="s">
        <v>139</v>
      </c>
      <c r="BO92" s="14" t="s">
        <v>84</v>
      </c>
      <c r="BP92" s="68"/>
      <c r="BQ92" s="14"/>
      <c r="BR92" s="35">
        <v>1257250.1000000001</v>
      </c>
      <c r="BS92" s="73">
        <v>62862.51</v>
      </c>
      <c r="BT92" s="98" t="e">
        <f t="shared" si="156"/>
        <v>#DIV/0!</v>
      </c>
      <c r="BU92" s="35">
        <v>45540</v>
      </c>
      <c r="BV92" s="36" t="s">
        <v>84</v>
      </c>
      <c r="BW92" s="37" t="s">
        <v>90</v>
      </c>
      <c r="BX92" s="38"/>
      <c r="BY92" s="36" t="s">
        <v>84</v>
      </c>
      <c r="BZ92" s="57">
        <v>2023</v>
      </c>
      <c r="CA92" s="32">
        <f>VLOOKUP(BZ92,$GP$1:$GR$17,2,0)</f>
        <v>31680</v>
      </c>
      <c r="CB92" s="32">
        <f>VLOOKUP(BZ92,$GP$1:$GR$17,3,0)</f>
        <v>264294</v>
      </c>
      <c r="CC92" s="32" t="e">
        <f t="shared" si="162"/>
        <v>#DIV/0!</v>
      </c>
      <c r="CD92" s="14" t="str">
        <f t="shared" si="157"/>
        <v/>
      </c>
      <c r="CF92" s="69">
        <f t="shared" si="158"/>
        <v>45540</v>
      </c>
      <c r="CG92" s="69" t="e">
        <f t="shared" si="159"/>
        <v>#DIV/0!</v>
      </c>
      <c r="CH92" s="69" t="e">
        <f t="shared" si="160"/>
        <v>#DIV/0!</v>
      </c>
      <c r="CL92" s="25"/>
      <c r="CM92" s="25"/>
      <c r="CN92" s="25"/>
      <c r="CR92" s="25"/>
      <c r="CS92" s="25"/>
      <c r="CT92" s="25"/>
      <c r="CX92" s="25"/>
      <c r="CY92" s="25"/>
      <c r="CZ92" s="25"/>
      <c r="DD92" s="25"/>
      <c r="DE92" s="25"/>
      <c r="DF92" s="25"/>
      <c r="DG92" s="25">
        <f t="shared" si="163"/>
        <v>0</v>
      </c>
    </row>
    <row r="93" spans="1:111" x14ac:dyDescent="0.25">
      <c r="A93" s="13"/>
      <c r="B93" s="13"/>
      <c r="C93" s="13"/>
      <c r="D93" s="24"/>
      <c r="E93" s="24"/>
      <c r="F93" s="100">
        <f t="shared" si="135"/>
        <v>0</v>
      </c>
      <c r="G93" s="21"/>
      <c r="J93" s="63"/>
      <c r="L93" s="63" t="s">
        <v>58</v>
      </c>
      <c r="M93" s="23" t="s">
        <v>61</v>
      </c>
      <c r="N93" s="13" t="s">
        <v>170</v>
      </c>
      <c r="O93" s="13" t="s">
        <v>148</v>
      </c>
      <c r="P93" s="13" t="s">
        <v>171</v>
      </c>
      <c r="U93" s="12">
        <f t="shared" si="136"/>
        <v>90</v>
      </c>
      <c r="X93" s="13"/>
      <c r="Y93" s="13"/>
      <c r="AA93" s="34" t="s">
        <v>84</v>
      </c>
      <c r="AB93" s="25">
        <v>0</v>
      </c>
      <c r="AC93" s="25">
        <f t="shared" si="137"/>
        <v>0</v>
      </c>
      <c r="AD93" s="55"/>
      <c r="AE93" s="55"/>
      <c r="AF93" s="45">
        <f t="shared" si="138"/>
        <v>0</v>
      </c>
      <c r="AG93" s="46" t="e">
        <f t="shared" si="139"/>
        <v>#DIV/0!</v>
      </c>
      <c r="AH93" s="26">
        <f t="shared" si="140"/>
        <v>0</v>
      </c>
      <c r="AI93" s="46" t="e">
        <f t="shared" si="141"/>
        <v>#DIV/0!</v>
      </c>
      <c r="AJ93" s="46" t="e">
        <f t="shared" si="142"/>
        <v>#DIV/0!</v>
      </c>
      <c r="AK93" s="61">
        <v>1</v>
      </c>
      <c r="AL93" s="27" t="e">
        <f t="shared" si="143"/>
        <v>#DIV/0!</v>
      </c>
      <c r="AM93" s="25" t="e">
        <f t="shared" si="144"/>
        <v>#DIV/0!</v>
      </c>
      <c r="AN93" s="25" t="e">
        <f t="shared" si="145"/>
        <v>#DIV/0!</v>
      </c>
      <c r="AO93" s="25" t="e">
        <f t="shared" si="146"/>
        <v>#DIV/0!</v>
      </c>
      <c r="AR93" s="11">
        <f t="shared" si="147"/>
        <v>180</v>
      </c>
      <c r="AS93" s="20" t="s">
        <v>147</v>
      </c>
      <c r="AU93" s="13" t="s">
        <v>142</v>
      </c>
      <c r="AV93" s="75" t="e">
        <f>VLOOKUP(AT93,Ülke!$A$1:$D$46,2,0)</f>
        <v>#N/A</v>
      </c>
      <c r="AW93" s="29" t="e">
        <f t="shared" si="148"/>
        <v>#DIV/0!</v>
      </c>
      <c r="AX93" s="64" t="e">
        <f t="shared" si="149"/>
        <v>#DIV/0!</v>
      </c>
      <c r="AY93" s="65">
        <v>43846</v>
      </c>
      <c r="AZ93" s="65">
        <v>44675</v>
      </c>
      <c r="BA93" s="50">
        <f t="shared" si="150"/>
        <v>-44675</v>
      </c>
      <c r="BB93" s="66" t="e">
        <f t="shared" si="151"/>
        <v>#DIV/0!</v>
      </c>
      <c r="BC93" s="67">
        <v>44676</v>
      </c>
      <c r="BD93" s="66" t="s">
        <v>118</v>
      </c>
      <c r="BE93" s="58" t="e">
        <f t="shared" si="152"/>
        <v>#DIV/0!</v>
      </c>
      <c r="BF93" s="30" t="e">
        <f t="shared" si="153"/>
        <v>#DIV/0!</v>
      </c>
      <c r="BG93" s="31"/>
      <c r="BH93" s="32" t="e">
        <f t="shared" si="154"/>
        <v>#DIV/0!</v>
      </c>
      <c r="BI93" s="28">
        <v>0.05</v>
      </c>
      <c r="BJ93" s="28">
        <v>2.5000000000000001E-2</v>
      </c>
      <c r="BK93" s="33" t="e">
        <f t="shared" si="155"/>
        <v>#DIV/0!</v>
      </c>
      <c r="BL93" s="33" t="e">
        <f t="shared" si="161"/>
        <v>#DIV/0!</v>
      </c>
      <c r="BM93" s="48" t="s">
        <v>139</v>
      </c>
      <c r="BO93" s="14" t="s">
        <v>84</v>
      </c>
      <c r="BP93" s="68"/>
      <c r="BQ93" s="14"/>
      <c r="BR93" s="35">
        <v>1257250.1000000001</v>
      </c>
      <c r="BS93" s="73">
        <v>62862.51</v>
      </c>
      <c r="BT93" s="98" t="e">
        <f t="shared" si="156"/>
        <v>#DIV/0!</v>
      </c>
      <c r="BU93" s="35">
        <v>45540</v>
      </c>
      <c r="BV93" s="36" t="s">
        <v>84</v>
      </c>
      <c r="BW93" s="37" t="s">
        <v>90</v>
      </c>
      <c r="BX93" s="38"/>
      <c r="BY93" s="36" t="s">
        <v>84</v>
      </c>
      <c r="BZ93" s="57">
        <v>2023</v>
      </c>
      <c r="CA93" s="32">
        <f>VLOOKUP(BZ93,$GP$1:$GR$17,2,0)</f>
        <v>31680</v>
      </c>
      <c r="CB93" s="32">
        <f>VLOOKUP(BZ93,$GP$1:$GR$17,3,0)</f>
        <v>264294</v>
      </c>
      <c r="CC93" s="32" t="e">
        <f t="shared" si="162"/>
        <v>#DIV/0!</v>
      </c>
      <c r="CD93" s="14" t="str">
        <f t="shared" si="157"/>
        <v/>
      </c>
      <c r="CF93" s="69">
        <f t="shared" si="158"/>
        <v>45540</v>
      </c>
      <c r="CG93" s="69" t="e">
        <f t="shared" si="159"/>
        <v>#DIV/0!</v>
      </c>
      <c r="CH93" s="69" t="e">
        <f t="shared" si="160"/>
        <v>#DIV/0!</v>
      </c>
      <c r="CL93" s="25"/>
      <c r="CM93" s="25"/>
      <c r="CN93" s="25"/>
      <c r="CR93" s="25"/>
      <c r="CS93" s="25"/>
      <c r="CT93" s="25"/>
      <c r="CX93" s="25"/>
      <c r="CY93" s="25"/>
      <c r="CZ93" s="25"/>
      <c r="DD93" s="25"/>
      <c r="DE93" s="25"/>
      <c r="DF93" s="25"/>
      <c r="DG93" s="25">
        <f t="shared" si="163"/>
        <v>0</v>
      </c>
    </row>
    <row r="94" spans="1:111" x14ac:dyDescent="0.25">
      <c r="A94" s="13"/>
      <c r="B94" s="13"/>
      <c r="C94" s="13"/>
      <c r="D94" s="24"/>
      <c r="E94" s="24"/>
      <c r="F94" s="100">
        <f t="shared" si="135"/>
        <v>0</v>
      </c>
      <c r="G94" s="21"/>
      <c r="J94" s="63"/>
      <c r="L94" s="63" t="s">
        <v>58</v>
      </c>
      <c r="M94" s="23" t="s">
        <v>61</v>
      </c>
      <c r="N94" s="13" t="s">
        <v>170</v>
      </c>
      <c r="O94" s="13" t="s">
        <v>148</v>
      </c>
      <c r="P94" s="13" t="s">
        <v>171</v>
      </c>
      <c r="U94" s="12">
        <f t="shared" si="136"/>
        <v>90</v>
      </c>
      <c r="X94" s="13"/>
      <c r="Y94" s="13"/>
      <c r="AA94" s="34" t="s">
        <v>84</v>
      </c>
      <c r="AB94" s="25">
        <v>0</v>
      </c>
      <c r="AC94" s="25">
        <f t="shared" si="137"/>
        <v>0</v>
      </c>
      <c r="AD94" s="55"/>
      <c r="AE94" s="55"/>
      <c r="AF94" s="45">
        <f t="shared" si="138"/>
        <v>0</v>
      </c>
      <c r="AG94" s="46" t="e">
        <f t="shared" si="139"/>
        <v>#DIV/0!</v>
      </c>
      <c r="AH94" s="26">
        <f t="shared" si="140"/>
        <v>0</v>
      </c>
      <c r="AI94" s="46" t="e">
        <f t="shared" si="141"/>
        <v>#DIV/0!</v>
      </c>
      <c r="AJ94" s="46" t="e">
        <f t="shared" si="142"/>
        <v>#DIV/0!</v>
      </c>
      <c r="AK94" s="61">
        <v>1</v>
      </c>
      <c r="AL94" s="27" t="e">
        <f t="shared" si="143"/>
        <v>#DIV/0!</v>
      </c>
      <c r="AM94" s="25" t="e">
        <f t="shared" si="144"/>
        <v>#DIV/0!</v>
      </c>
      <c r="AN94" s="25" t="e">
        <f t="shared" si="145"/>
        <v>#DIV/0!</v>
      </c>
      <c r="AO94" s="25" t="e">
        <f t="shared" si="146"/>
        <v>#DIV/0!</v>
      </c>
      <c r="AR94" s="11">
        <f t="shared" si="147"/>
        <v>180</v>
      </c>
      <c r="AS94" s="20" t="s">
        <v>147</v>
      </c>
      <c r="AU94" s="13" t="s">
        <v>142</v>
      </c>
      <c r="AV94" s="75" t="e">
        <f>VLOOKUP(AT94,Ülke!$A$1:$D$46,2,0)</f>
        <v>#N/A</v>
      </c>
      <c r="AW94" s="29" t="e">
        <f t="shared" si="148"/>
        <v>#DIV/0!</v>
      </c>
      <c r="AX94" s="64" t="e">
        <f t="shared" si="149"/>
        <v>#DIV/0!</v>
      </c>
      <c r="AY94" s="65">
        <v>43846</v>
      </c>
      <c r="AZ94" s="65">
        <v>44675</v>
      </c>
      <c r="BA94" s="50">
        <f t="shared" si="150"/>
        <v>-44675</v>
      </c>
      <c r="BB94" s="66" t="e">
        <f t="shared" si="151"/>
        <v>#DIV/0!</v>
      </c>
      <c r="BC94" s="67">
        <v>44676</v>
      </c>
      <c r="BD94" s="66" t="s">
        <v>118</v>
      </c>
      <c r="BE94" s="58" t="e">
        <f t="shared" si="152"/>
        <v>#DIV/0!</v>
      </c>
      <c r="BF94" s="30" t="e">
        <f t="shared" si="153"/>
        <v>#DIV/0!</v>
      </c>
      <c r="BG94" s="31"/>
      <c r="BH94" s="32" t="e">
        <f t="shared" si="154"/>
        <v>#DIV/0!</v>
      </c>
      <c r="BI94" s="28">
        <v>0.05</v>
      </c>
      <c r="BJ94" s="28">
        <v>2.5000000000000001E-2</v>
      </c>
      <c r="BK94" s="33" t="e">
        <f t="shared" si="155"/>
        <v>#DIV/0!</v>
      </c>
      <c r="BL94" s="33" t="e">
        <f t="shared" si="161"/>
        <v>#DIV/0!</v>
      </c>
      <c r="BM94" s="48" t="s">
        <v>139</v>
      </c>
      <c r="BO94" s="14" t="s">
        <v>84</v>
      </c>
      <c r="BP94" s="68"/>
      <c r="BQ94" s="14"/>
      <c r="BR94" s="35">
        <v>1257250.1000000001</v>
      </c>
      <c r="BS94" s="73">
        <v>62862.51</v>
      </c>
      <c r="BT94" s="98" t="e">
        <f t="shared" si="156"/>
        <v>#DIV/0!</v>
      </c>
      <c r="BU94" s="35">
        <v>45540</v>
      </c>
      <c r="BV94" s="36" t="s">
        <v>84</v>
      </c>
      <c r="BW94" s="37" t="s">
        <v>90</v>
      </c>
      <c r="BX94" s="38"/>
      <c r="BY94" s="36" t="s">
        <v>84</v>
      </c>
      <c r="BZ94" s="57">
        <v>2023</v>
      </c>
      <c r="CA94" s="32">
        <f>VLOOKUP(BZ94,$GP$1:$GR$17,2,0)</f>
        <v>31680</v>
      </c>
      <c r="CB94" s="32">
        <f>VLOOKUP(BZ94,$GP$1:$GR$17,3,0)</f>
        <v>264294</v>
      </c>
      <c r="CC94" s="32" t="e">
        <f t="shared" si="162"/>
        <v>#DIV/0!</v>
      </c>
      <c r="CD94" s="14" t="str">
        <f t="shared" si="157"/>
        <v/>
      </c>
      <c r="CF94" s="69">
        <f t="shared" si="158"/>
        <v>45540</v>
      </c>
      <c r="CG94" s="69" t="e">
        <f t="shared" si="159"/>
        <v>#DIV/0!</v>
      </c>
      <c r="CH94" s="69" t="e">
        <f t="shared" si="160"/>
        <v>#DIV/0!</v>
      </c>
      <c r="CL94" s="25"/>
      <c r="CM94" s="25"/>
      <c r="CN94" s="25"/>
      <c r="CR94" s="25"/>
      <c r="CS94" s="25"/>
      <c r="CT94" s="25"/>
      <c r="CX94" s="25"/>
      <c r="CY94" s="25"/>
      <c r="CZ94" s="25"/>
      <c r="DD94" s="25"/>
      <c r="DE94" s="25"/>
      <c r="DF94" s="25"/>
      <c r="DG94" s="25">
        <f t="shared" si="163"/>
        <v>0</v>
      </c>
    </row>
    <row r="95" spans="1:111" x14ac:dyDescent="0.25">
      <c r="A95" s="13"/>
      <c r="B95" s="13"/>
      <c r="C95" s="13"/>
      <c r="D95" s="24"/>
      <c r="E95" s="24"/>
      <c r="F95" s="100">
        <f t="shared" si="135"/>
        <v>0</v>
      </c>
      <c r="G95" s="21"/>
      <c r="J95" s="63"/>
      <c r="L95" s="63" t="s">
        <v>58</v>
      </c>
      <c r="M95" s="23" t="s">
        <v>61</v>
      </c>
      <c r="N95" s="13" t="s">
        <v>170</v>
      </c>
      <c r="O95" s="13" t="s">
        <v>148</v>
      </c>
      <c r="P95" s="13" t="s">
        <v>171</v>
      </c>
      <c r="U95" s="12">
        <f t="shared" si="136"/>
        <v>90</v>
      </c>
      <c r="X95" s="13"/>
      <c r="Y95" s="13"/>
      <c r="AA95" s="34" t="s">
        <v>84</v>
      </c>
      <c r="AB95" s="25">
        <v>0</v>
      </c>
      <c r="AC95" s="25">
        <f t="shared" si="137"/>
        <v>0</v>
      </c>
      <c r="AD95" s="55"/>
      <c r="AE95" s="55"/>
      <c r="AF95" s="45">
        <f t="shared" si="138"/>
        <v>0</v>
      </c>
      <c r="AG95" s="46" t="e">
        <f t="shared" si="139"/>
        <v>#DIV/0!</v>
      </c>
      <c r="AH95" s="26">
        <f t="shared" si="140"/>
        <v>0</v>
      </c>
      <c r="AI95" s="46" t="e">
        <f t="shared" si="141"/>
        <v>#DIV/0!</v>
      </c>
      <c r="AJ95" s="46" t="e">
        <f t="shared" si="142"/>
        <v>#DIV/0!</v>
      </c>
      <c r="AK95" s="61">
        <v>1</v>
      </c>
      <c r="AL95" s="27" t="e">
        <f t="shared" si="143"/>
        <v>#DIV/0!</v>
      </c>
      <c r="AM95" s="25" t="e">
        <f t="shared" si="144"/>
        <v>#DIV/0!</v>
      </c>
      <c r="AN95" s="25" t="e">
        <f t="shared" si="145"/>
        <v>#DIV/0!</v>
      </c>
      <c r="AO95" s="25" t="e">
        <f t="shared" si="146"/>
        <v>#DIV/0!</v>
      </c>
      <c r="AR95" s="11">
        <f t="shared" si="147"/>
        <v>180</v>
      </c>
      <c r="AS95" s="20" t="s">
        <v>147</v>
      </c>
      <c r="AU95" s="13" t="s">
        <v>142</v>
      </c>
      <c r="AV95" s="75" t="e">
        <f>VLOOKUP(AT95,Ülke!$A$1:$D$46,2,0)</f>
        <v>#N/A</v>
      </c>
      <c r="AW95" s="29" t="e">
        <f t="shared" si="148"/>
        <v>#DIV/0!</v>
      </c>
      <c r="AX95" s="64" t="e">
        <f t="shared" si="149"/>
        <v>#DIV/0!</v>
      </c>
      <c r="AY95" s="65">
        <v>43846</v>
      </c>
      <c r="AZ95" s="65">
        <v>44675</v>
      </c>
      <c r="BA95" s="50">
        <f t="shared" si="150"/>
        <v>-44675</v>
      </c>
      <c r="BB95" s="66" t="e">
        <f t="shared" si="151"/>
        <v>#DIV/0!</v>
      </c>
      <c r="BC95" s="67">
        <v>44676</v>
      </c>
      <c r="BD95" s="66" t="s">
        <v>118</v>
      </c>
      <c r="BE95" s="58" t="e">
        <f t="shared" si="152"/>
        <v>#DIV/0!</v>
      </c>
      <c r="BF95" s="30" t="e">
        <f t="shared" si="153"/>
        <v>#DIV/0!</v>
      </c>
      <c r="BG95" s="31"/>
      <c r="BH95" s="32" t="e">
        <f t="shared" si="154"/>
        <v>#DIV/0!</v>
      </c>
      <c r="BI95" s="28">
        <v>0.05</v>
      </c>
      <c r="BJ95" s="28">
        <v>2.5000000000000001E-2</v>
      </c>
      <c r="BK95" s="33" t="e">
        <f t="shared" si="155"/>
        <v>#DIV/0!</v>
      </c>
      <c r="BL95" s="33" t="e">
        <f t="shared" si="161"/>
        <v>#DIV/0!</v>
      </c>
      <c r="BM95" s="48" t="s">
        <v>139</v>
      </c>
      <c r="BO95" s="14" t="s">
        <v>84</v>
      </c>
      <c r="BP95" s="68"/>
      <c r="BQ95" s="14"/>
      <c r="BR95" s="35">
        <v>1257250.1000000001</v>
      </c>
      <c r="BS95" s="73">
        <v>62862.51</v>
      </c>
      <c r="BT95" s="98" t="e">
        <f t="shared" si="156"/>
        <v>#DIV/0!</v>
      </c>
      <c r="BU95" s="35">
        <v>45540</v>
      </c>
      <c r="BV95" s="36" t="s">
        <v>84</v>
      </c>
      <c r="BW95" s="37" t="s">
        <v>90</v>
      </c>
      <c r="BX95" s="38"/>
      <c r="BY95" s="36" t="s">
        <v>84</v>
      </c>
      <c r="BZ95" s="57">
        <v>2023</v>
      </c>
      <c r="CA95" s="32">
        <f>VLOOKUP(BZ95,$GP$1:$GR$17,2,0)</f>
        <v>31680</v>
      </c>
      <c r="CB95" s="32">
        <f>VLOOKUP(BZ95,$GP$1:$GR$17,3,0)</f>
        <v>264294</v>
      </c>
      <c r="CC95" s="32" t="e">
        <f t="shared" si="162"/>
        <v>#DIV/0!</v>
      </c>
      <c r="CD95" s="14" t="str">
        <f t="shared" si="157"/>
        <v/>
      </c>
      <c r="CF95" s="69">
        <f t="shared" si="158"/>
        <v>45540</v>
      </c>
      <c r="CG95" s="69" t="e">
        <f t="shared" si="159"/>
        <v>#DIV/0!</v>
      </c>
      <c r="CH95" s="69" t="e">
        <f t="shared" si="160"/>
        <v>#DIV/0!</v>
      </c>
      <c r="CL95" s="25"/>
      <c r="CM95" s="25"/>
      <c r="CN95" s="25"/>
      <c r="CR95" s="25"/>
      <c r="CS95" s="25"/>
      <c r="CT95" s="25"/>
      <c r="CX95" s="25"/>
      <c r="CY95" s="25"/>
      <c r="CZ95" s="25"/>
      <c r="DD95" s="25"/>
      <c r="DE95" s="25"/>
      <c r="DF95" s="25"/>
      <c r="DG95" s="25">
        <f t="shared" si="163"/>
        <v>0</v>
      </c>
    </row>
    <row r="96" spans="1:111" x14ac:dyDescent="0.25">
      <c r="A96" s="13"/>
      <c r="B96" s="13"/>
      <c r="C96" s="13"/>
      <c r="D96" s="24"/>
      <c r="E96" s="24"/>
      <c r="F96" s="100">
        <f t="shared" si="135"/>
        <v>0</v>
      </c>
      <c r="G96" s="21"/>
      <c r="J96" s="63"/>
      <c r="L96" s="63" t="s">
        <v>58</v>
      </c>
      <c r="M96" s="23" t="s">
        <v>61</v>
      </c>
      <c r="N96" s="13" t="s">
        <v>170</v>
      </c>
      <c r="O96" s="13" t="s">
        <v>148</v>
      </c>
      <c r="P96" s="13" t="s">
        <v>171</v>
      </c>
      <c r="U96" s="12">
        <f t="shared" si="136"/>
        <v>90</v>
      </c>
      <c r="X96" s="13"/>
      <c r="Y96" s="13"/>
      <c r="AA96" s="34" t="s">
        <v>84</v>
      </c>
      <c r="AB96" s="25">
        <v>0</v>
      </c>
      <c r="AC96" s="25">
        <f t="shared" si="137"/>
        <v>0</v>
      </c>
      <c r="AD96" s="55"/>
      <c r="AE96" s="55"/>
      <c r="AF96" s="45">
        <f t="shared" si="138"/>
        <v>0</v>
      </c>
      <c r="AG96" s="46" t="e">
        <f t="shared" si="139"/>
        <v>#DIV/0!</v>
      </c>
      <c r="AH96" s="26">
        <f t="shared" si="140"/>
        <v>0</v>
      </c>
      <c r="AI96" s="46" t="e">
        <f t="shared" si="141"/>
        <v>#DIV/0!</v>
      </c>
      <c r="AJ96" s="46" t="e">
        <f t="shared" si="142"/>
        <v>#DIV/0!</v>
      </c>
      <c r="AK96" s="61">
        <v>1</v>
      </c>
      <c r="AL96" s="27" t="e">
        <f t="shared" si="143"/>
        <v>#DIV/0!</v>
      </c>
      <c r="AM96" s="25" t="e">
        <f t="shared" si="144"/>
        <v>#DIV/0!</v>
      </c>
      <c r="AN96" s="25" t="e">
        <f t="shared" si="145"/>
        <v>#DIV/0!</v>
      </c>
      <c r="AO96" s="25" t="e">
        <f t="shared" si="146"/>
        <v>#DIV/0!</v>
      </c>
      <c r="AR96" s="11">
        <f t="shared" si="147"/>
        <v>180</v>
      </c>
      <c r="AS96" s="20" t="s">
        <v>147</v>
      </c>
      <c r="AU96" s="13" t="s">
        <v>142</v>
      </c>
      <c r="AV96" s="75" t="e">
        <f>VLOOKUP(AT96,Ülke!$A$1:$D$46,2,0)</f>
        <v>#N/A</v>
      </c>
      <c r="AW96" s="29" t="e">
        <f t="shared" si="148"/>
        <v>#DIV/0!</v>
      </c>
      <c r="AX96" s="64" t="e">
        <f t="shared" si="149"/>
        <v>#DIV/0!</v>
      </c>
      <c r="AY96" s="65">
        <v>43846</v>
      </c>
      <c r="AZ96" s="65">
        <v>44675</v>
      </c>
      <c r="BA96" s="50">
        <f t="shared" si="150"/>
        <v>-44675</v>
      </c>
      <c r="BB96" s="66" t="e">
        <f t="shared" si="151"/>
        <v>#DIV/0!</v>
      </c>
      <c r="BC96" s="67">
        <v>44676</v>
      </c>
      <c r="BD96" s="66" t="s">
        <v>118</v>
      </c>
      <c r="BE96" s="58" t="e">
        <f t="shared" si="152"/>
        <v>#DIV/0!</v>
      </c>
      <c r="BF96" s="30" t="e">
        <f t="shared" si="153"/>
        <v>#DIV/0!</v>
      </c>
      <c r="BG96" s="31"/>
      <c r="BH96" s="32" t="e">
        <f t="shared" si="154"/>
        <v>#DIV/0!</v>
      </c>
      <c r="BI96" s="28">
        <v>0.05</v>
      </c>
      <c r="BJ96" s="28">
        <v>2.5000000000000001E-2</v>
      </c>
      <c r="BK96" s="33" t="e">
        <f t="shared" si="155"/>
        <v>#DIV/0!</v>
      </c>
      <c r="BL96" s="33" t="e">
        <f t="shared" si="161"/>
        <v>#DIV/0!</v>
      </c>
      <c r="BM96" s="48" t="s">
        <v>139</v>
      </c>
      <c r="BO96" s="14" t="s">
        <v>84</v>
      </c>
      <c r="BP96" s="68"/>
      <c r="BQ96" s="14"/>
      <c r="BR96" s="35">
        <v>1257250.1000000001</v>
      </c>
      <c r="BS96" s="73">
        <v>62862.51</v>
      </c>
      <c r="BT96" s="98" t="e">
        <f t="shared" si="156"/>
        <v>#DIV/0!</v>
      </c>
      <c r="BU96" s="35">
        <v>45540</v>
      </c>
      <c r="BV96" s="36" t="s">
        <v>84</v>
      </c>
      <c r="BW96" s="37" t="s">
        <v>90</v>
      </c>
      <c r="BX96" s="38"/>
      <c r="BY96" s="36" t="s">
        <v>84</v>
      </c>
      <c r="BZ96" s="57">
        <v>2023</v>
      </c>
      <c r="CA96" s="32">
        <f>VLOOKUP(BZ96,$GP$1:$GR$17,2,0)</f>
        <v>31680</v>
      </c>
      <c r="CB96" s="32">
        <f>VLOOKUP(BZ96,$GP$1:$GR$17,3,0)</f>
        <v>264294</v>
      </c>
      <c r="CC96" s="32" t="e">
        <f t="shared" si="162"/>
        <v>#DIV/0!</v>
      </c>
      <c r="CD96" s="14" t="str">
        <f t="shared" si="157"/>
        <v/>
      </c>
      <c r="CF96" s="69">
        <f t="shared" si="158"/>
        <v>45540</v>
      </c>
      <c r="CG96" s="69" t="e">
        <f t="shared" si="159"/>
        <v>#DIV/0!</v>
      </c>
      <c r="CH96" s="69" t="e">
        <f t="shared" si="160"/>
        <v>#DIV/0!</v>
      </c>
      <c r="CL96" s="25"/>
      <c r="CM96" s="25"/>
      <c r="CN96" s="25"/>
      <c r="CR96" s="25"/>
      <c r="CS96" s="25"/>
      <c r="CT96" s="25"/>
      <c r="CX96" s="25"/>
      <c r="CY96" s="25"/>
      <c r="CZ96" s="25"/>
      <c r="DD96" s="25"/>
      <c r="DE96" s="25"/>
      <c r="DF96" s="25"/>
      <c r="DG96" s="25">
        <f t="shared" si="163"/>
        <v>0</v>
      </c>
    </row>
    <row r="97" spans="1:111" x14ac:dyDescent="0.25">
      <c r="A97" s="13"/>
      <c r="B97" s="13"/>
      <c r="C97" s="13"/>
      <c r="D97" s="24"/>
      <c r="E97" s="24"/>
      <c r="F97" s="100">
        <f t="shared" si="135"/>
        <v>0</v>
      </c>
      <c r="G97" s="21"/>
      <c r="J97" s="63"/>
      <c r="L97" s="63" t="s">
        <v>58</v>
      </c>
      <c r="M97" s="23" t="s">
        <v>61</v>
      </c>
      <c r="N97" s="13" t="s">
        <v>170</v>
      </c>
      <c r="O97" s="13" t="s">
        <v>148</v>
      </c>
      <c r="P97" s="13" t="s">
        <v>171</v>
      </c>
      <c r="U97" s="12">
        <f t="shared" si="136"/>
        <v>90</v>
      </c>
      <c r="X97" s="13"/>
      <c r="Y97" s="13"/>
      <c r="AA97" s="34" t="s">
        <v>84</v>
      </c>
      <c r="AB97" s="25">
        <v>0</v>
      </c>
      <c r="AC97" s="25">
        <f t="shared" si="137"/>
        <v>0</v>
      </c>
      <c r="AD97" s="55"/>
      <c r="AE97" s="55"/>
      <c r="AF97" s="45">
        <f t="shared" si="138"/>
        <v>0</v>
      </c>
      <c r="AG97" s="46" t="e">
        <f t="shared" si="139"/>
        <v>#DIV/0!</v>
      </c>
      <c r="AH97" s="26">
        <f t="shared" si="140"/>
        <v>0</v>
      </c>
      <c r="AI97" s="46" t="e">
        <f t="shared" si="141"/>
        <v>#DIV/0!</v>
      </c>
      <c r="AJ97" s="46" t="e">
        <f t="shared" si="142"/>
        <v>#DIV/0!</v>
      </c>
      <c r="AK97" s="61">
        <v>1</v>
      </c>
      <c r="AL97" s="27" t="e">
        <f t="shared" si="143"/>
        <v>#DIV/0!</v>
      </c>
      <c r="AM97" s="25" t="e">
        <f t="shared" si="144"/>
        <v>#DIV/0!</v>
      </c>
      <c r="AN97" s="25" t="e">
        <f t="shared" si="145"/>
        <v>#DIV/0!</v>
      </c>
      <c r="AO97" s="25" t="e">
        <f t="shared" si="146"/>
        <v>#DIV/0!</v>
      </c>
      <c r="AR97" s="11">
        <f t="shared" si="147"/>
        <v>180</v>
      </c>
      <c r="AS97" s="20" t="s">
        <v>147</v>
      </c>
      <c r="AU97" s="13" t="s">
        <v>142</v>
      </c>
      <c r="AV97" s="75" t="e">
        <f>VLOOKUP(AT97,Ülke!$A$1:$D$46,2,0)</f>
        <v>#N/A</v>
      </c>
      <c r="AW97" s="29" t="e">
        <f t="shared" si="148"/>
        <v>#DIV/0!</v>
      </c>
      <c r="AX97" s="64" t="e">
        <f t="shared" si="149"/>
        <v>#DIV/0!</v>
      </c>
      <c r="AY97" s="65">
        <v>43846</v>
      </c>
      <c r="AZ97" s="65">
        <v>44675</v>
      </c>
      <c r="BA97" s="50">
        <f t="shared" si="150"/>
        <v>-44675</v>
      </c>
      <c r="BB97" s="66" t="e">
        <f t="shared" si="151"/>
        <v>#DIV/0!</v>
      </c>
      <c r="BC97" s="67">
        <v>44676</v>
      </c>
      <c r="BD97" s="66" t="s">
        <v>118</v>
      </c>
      <c r="BE97" s="58" t="e">
        <f t="shared" si="152"/>
        <v>#DIV/0!</v>
      </c>
      <c r="BF97" s="30" t="e">
        <f t="shared" si="153"/>
        <v>#DIV/0!</v>
      </c>
      <c r="BG97" s="31"/>
      <c r="BH97" s="32" t="e">
        <f t="shared" si="154"/>
        <v>#DIV/0!</v>
      </c>
      <c r="BI97" s="28">
        <v>0.05</v>
      </c>
      <c r="BJ97" s="28">
        <v>2.5000000000000001E-2</v>
      </c>
      <c r="BK97" s="33" t="e">
        <f t="shared" si="155"/>
        <v>#DIV/0!</v>
      </c>
      <c r="BL97" s="33" t="e">
        <f t="shared" si="161"/>
        <v>#DIV/0!</v>
      </c>
      <c r="BM97" s="48" t="s">
        <v>139</v>
      </c>
      <c r="BO97" s="14" t="s">
        <v>84</v>
      </c>
      <c r="BP97" s="68"/>
      <c r="BQ97" s="14"/>
      <c r="BR97" s="35">
        <v>1257250.1000000001</v>
      </c>
      <c r="BS97" s="73">
        <v>62862.51</v>
      </c>
      <c r="BT97" s="98" t="e">
        <f t="shared" si="156"/>
        <v>#DIV/0!</v>
      </c>
      <c r="BU97" s="35">
        <v>45540</v>
      </c>
      <c r="BV97" s="36" t="s">
        <v>84</v>
      </c>
      <c r="BW97" s="37" t="s">
        <v>90</v>
      </c>
      <c r="BX97" s="38"/>
      <c r="BY97" s="36" t="s">
        <v>84</v>
      </c>
      <c r="BZ97" s="57">
        <v>2023</v>
      </c>
      <c r="CA97" s="32">
        <f>VLOOKUP(BZ97,$GP$1:$GR$17,2,0)</f>
        <v>31680</v>
      </c>
      <c r="CB97" s="32">
        <f>VLOOKUP(BZ97,$GP$1:$GR$17,3,0)</f>
        <v>264294</v>
      </c>
      <c r="CC97" s="32" t="e">
        <f t="shared" si="162"/>
        <v>#DIV/0!</v>
      </c>
      <c r="CD97" s="14" t="str">
        <f t="shared" si="157"/>
        <v/>
      </c>
      <c r="CF97" s="69">
        <f t="shared" si="158"/>
        <v>45540</v>
      </c>
      <c r="CG97" s="69" t="e">
        <f t="shared" si="159"/>
        <v>#DIV/0!</v>
      </c>
      <c r="CH97" s="69" t="e">
        <f t="shared" si="160"/>
        <v>#DIV/0!</v>
      </c>
      <c r="CL97" s="25"/>
      <c r="CM97" s="25"/>
      <c r="CN97" s="25"/>
      <c r="CR97" s="25"/>
      <c r="CS97" s="25"/>
      <c r="CT97" s="25"/>
      <c r="CX97" s="25"/>
      <c r="CY97" s="25"/>
      <c r="CZ97" s="25"/>
      <c r="DD97" s="25"/>
      <c r="DE97" s="25"/>
      <c r="DF97" s="25"/>
      <c r="DG97" s="25">
        <f t="shared" si="163"/>
        <v>0</v>
      </c>
    </row>
    <row r="98" spans="1:111" x14ac:dyDescent="0.25">
      <c r="A98" s="13"/>
      <c r="B98" s="13"/>
      <c r="C98" s="13"/>
      <c r="D98" s="24"/>
      <c r="E98" s="24"/>
      <c r="F98" s="100">
        <f t="shared" si="135"/>
        <v>0</v>
      </c>
      <c r="G98" s="21"/>
      <c r="J98" s="63"/>
      <c r="L98" s="63" t="s">
        <v>58</v>
      </c>
      <c r="M98" s="23" t="s">
        <v>61</v>
      </c>
      <c r="N98" s="13" t="s">
        <v>170</v>
      </c>
      <c r="O98" s="13" t="s">
        <v>148</v>
      </c>
      <c r="P98" s="13" t="s">
        <v>171</v>
      </c>
      <c r="U98" s="12">
        <f t="shared" si="136"/>
        <v>90</v>
      </c>
      <c r="X98" s="13"/>
      <c r="Y98" s="13"/>
      <c r="AA98" s="34" t="s">
        <v>84</v>
      </c>
      <c r="AB98" s="25">
        <v>0</v>
      </c>
      <c r="AC98" s="25">
        <f t="shared" si="137"/>
        <v>0</v>
      </c>
      <c r="AD98" s="55"/>
      <c r="AE98" s="55"/>
      <c r="AF98" s="45">
        <f t="shared" si="138"/>
        <v>0</v>
      </c>
      <c r="AG98" s="46" t="e">
        <f t="shared" si="139"/>
        <v>#DIV/0!</v>
      </c>
      <c r="AH98" s="26">
        <f t="shared" si="140"/>
        <v>0</v>
      </c>
      <c r="AI98" s="46" t="e">
        <f t="shared" si="141"/>
        <v>#DIV/0!</v>
      </c>
      <c r="AJ98" s="46" t="e">
        <f t="shared" si="142"/>
        <v>#DIV/0!</v>
      </c>
      <c r="AK98" s="61">
        <v>1</v>
      </c>
      <c r="AL98" s="27" t="e">
        <f t="shared" si="143"/>
        <v>#DIV/0!</v>
      </c>
      <c r="AM98" s="25" t="e">
        <f t="shared" si="144"/>
        <v>#DIV/0!</v>
      </c>
      <c r="AN98" s="25" t="e">
        <f t="shared" si="145"/>
        <v>#DIV/0!</v>
      </c>
      <c r="AO98" s="25" t="e">
        <f t="shared" si="146"/>
        <v>#DIV/0!</v>
      </c>
      <c r="AR98" s="11">
        <f t="shared" si="147"/>
        <v>180</v>
      </c>
      <c r="AS98" s="20" t="s">
        <v>147</v>
      </c>
      <c r="AU98" s="13" t="s">
        <v>142</v>
      </c>
      <c r="AV98" s="75" t="e">
        <f>VLOOKUP(AT98,Ülke!$A$1:$D$46,2,0)</f>
        <v>#N/A</v>
      </c>
      <c r="AW98" s="29" t="e">
        <f t="shared" si="148"/>
        <v>#DIV/0!</v>
      </c>
      <c r="AX98" s="64" t="e">
        <f t="shared" si="149"/>
        <v>#DIV/0!</v>
      </c>
      <c r="AY98" s="65">
        <v>43846</v>
      </c>
      <c r="AZ98" s="65">
        <v>44675</v>
      </c>
      <c r="BA98" s="50">
        <f t="shared" si="150"/>
        <v>-44675</v>
      </c>
      <c r="BB98" s="66" t="e">
        <f t="shared" si="151"/>
        <v>#DIV/0!</v>
      </c>
      <c r="BC98" s="67">
        <v>44676</v>
      </c>
      <c r="BD98" s="66" t="s">
        <v>118</v>
      </c>
      <c r="BE98" s="58" t="e">
        <f t="shared" si="152"/>
        <v>#DIV/0!</v>
      </c>
      <c r="BF98" s="30" t="e">
        <f t="shared" si="153"/>
        <v>#DIV/0!</v>
      </c>
      <c r="BG98" s="31"/>
      <c r="BH98" s="32" t="e">
        <f t="shared" si="154"/>
        <v>#DIV/0!</v>
      </c>
      <c r="BI98" s="28">
        <v>0.05</v>
      </c>
      <c r="BJ98" s="28">
        <v>2.5000000000000001E-2</v>
      </c>
      <c r="BK98" s="33" t="e">
        <f t="shared" si="155"/>
        <v>#DIV/0!</v>
      </c>
      <c r="BL98" s="33" t="e">
        <f t="shared" si="161"/>
        <v>#DIV/0!</v>
      </c>
      <c r="BM98" s="48" t="s">
        <v>139</v>
      </c>
      <c r="BO98" s="14" t="s">
        <v>84</v>
      </c>
      <c r="BP98" s="68"/>
      <c r="BQ98" s="14"/>
      <c r="BR98" s="35">
        <v>1257250.1000000001</v>
      </c>
      <c r="BS98" s="73">
        <v>62862.51</v>
      </c>
      <c r="BT98" s="98" t="e">
        <f t="shared" si="156"/>
        <v>#DIV/0!</v>
      </c>
      <c r="BU98" s="35">
        <v>45540</v>
      </c>
      <c r="BV98" s="36" t="s">
        <v>84</v>
      </c>
      <c r="BW98" s="37" t="s">
        <v>90</v>
      </c>
      <c r="BX98" s="38"/>
      <c r="BY98" s="36" t="s">
        <v>84</v>
      </c>
      <c r="BZ98" s="57">
        <v>2023</v>
      </c>
      <c r="CA98" s="32">
        <f>VLOOKUP(BZ98,$GP$1:$GR$17,2,0)</f>
        <v>31680</v>
      </c>
      <c r="CB98" s="32">
        <f>VLOOKUP(BZ98,$GP$1:$GR$17,3,0)</f>
        <v>264294</v>
      </c>
      <c r="CC98" s="32" t="e">
        <f t="shared" si="162"/>
        <v>#DIV/0!</v>
      </c>
      <c r="CD98" s="14" t="str">
        <f t="shared" si="157"/>
        <v/>
      </c>
      <c r="CF98" s="69">
        <f t="shared" si="158"/>
        <v>45540</v>
      </c>
      <c r="CG98" s="69" t="e">
        <f t="shared" si="159"/>
        <v>#DIV/0!</v>
      </c>
      <c r="CH98" s="69" t="e">
        <f t="shared" si="160"/>
        <v>#DIV/0!</v>
      </c>
      <c r="CL98" s="25"/>
      <c r="CM98" s="25"/>
      <c r="CN98" s="25"/>
      <c r="CR98" s="25"/>
      <c r="CS98" s="25"/>
      <c r="CT98" s="25"/>
      <c r="CX98" s="25"/>
      <c r="CY98" s="25"/>
      <c r="CZ98" s="25"/>
      <c r="DD98" s="25"/>
      <c r="DE98" s="25"/>
      <c r="DF98" s="25"/>
      <c r="DG98" s="25">
        <f t="shared" si="163"/>
        <v>0</v>
      </c>
    </row>
    <row r="99" spans="1:111" x14ac:dyDescent="0.25">
      <c r="A99" s="13"/>
      <c r="B99" s="13"/>
      <c r="C99" s="13"/>
      <c r="D99" s="24"/>
      <c r="E99" s="24"/>
      <c r="F99" s="100">
        <f t="shared" si="135"/>
        <v>0</v>
      </c>
      <c r="G99" s="21"/>
      <c r="J99" s="63"/>
      <c r="L99" s="63" t="s">
        <v>58</v>
      </c>
      <c r="M99" s="23" t="s">
        <v>61</v>
      </c>
      <c r="N99" s="13" t="s">
        <v>170</v>
      </c>
      <c r="O99" s="13" t="s">
        <v>148</v>
      </c>
      <c r="P99" s="13" t="s">
        <v>171</v>
      </c>
      <c r="U99" s="12">
        <f t="shared" si="136"/>
        <v>90</v>
      </c>
      <c r="X99" s="13"/>
      <c r="Y99" s="13"/>
      <c r="AA99" s="34" t="s">
        <v>84</v>
      </c>
      <c r="AB99" s="25">
        <v>0</v>
      </c>
      <c r="AC99" s="25">
        <f t="shared" si="137"/>
        <v>0</v>
      </c>
      <c r="AD99" s="55"/>
      <c r="AE99" s="55"/>
      <c r="AF99" s="45">
        <f t="shared" si="138"/>
        <v>0</v>
      </c>
      <c r="AG99" s="46" t="e">
        <f t="shared" si="139"/>
        <v>#DIV/0!</v>
      </c>
      <c r="AH99" s="26">
        <f t="shared" si="140"/>
        <v>0</v>
      </c>
      <c r="AI99" s="46" t="e">
        <f t="shared" si="141"/>
        <v>#DIV/0!</v>
      </c>
      <c r="AJ99" s="46" t="e">
        <f t="shared" si="142"/>
        <v>#DIV/0!</v>
      </c>
      <c r="AK99" s="61">
        <v>1</v>
      </c>
      <c r="AL99" s="27" t="e">
        <f t="shared" si="143"/>
        <v>#DIV/0!</v>
      </c>
      <c r="AM99" s="25" t="e">
        <f t="shared" si="144"/>
        <v>#DIV/0!</v>
      </c>
      <c r="AN99" s="25" t="e">
        <f t="shared" si="145"/>
        <v>#DIV/0!</v>
      </c>
      <c r="AO99" s="25" t="e">
        <f t="shared" si="146"/>
        <v>#DIV/0!</v>
      </c>
      <c r="AR99" s="11">
        <f t="shared" si="147"/>
        <v>180</v>
      </c>
      <c r="AS99" s="20" t="s">
        <v>147</v>
      </c>
      <c r="AU99" s="13" t="s">
        <v>142</v>
      </c>
      <c r="AV99" s="75" t="e">
        <f>VLOOKUP(AT99,Ülke!$A$1:$D$46,2,0)</f>
        <v>#N/A</v>
      </c>
      <c r="AW99" s="29" t="e">
        <f t="shared" si="148"/>
        <v>#DIV/0!</v>
      </c>
      <c r="AX99" s="64" t="e">
        <f t="shared" si="149"/>
        <v>#DIV/0!</v>
      </c>
      <c r="AY99" s="65">
        <v>43846</v>
      </c>
      <c r="AZ99" s="65">
        <v>44675</v>
      </c>
      <c r="BA99" s="50">
        <f t="shared" si="150"/>
        <v>-44675</v>
      </c>
      <c r="BB99" s="66" t="e">
        <f t="shared" si="151"/>
        <v>#DIV/0!</v>
      </c>
      <c r="BC99" s="67">
        <v>44676</v>
      </c>
      <c r="BD99" s="66" t="s">
        <v>118</v>
      </c>
      <c r="BE99" s="58" t="e">
        <f t="shared" si="152"/>
        <v>#DIV/0!</v>
      </c>
      <c r="BF99" s="30" t="e">
        <f t="shared" si="153"/>
        <v>#DIV/0!</v>
      </c>
      <c r="BG99" s="31"/>
      <c r="BH99" s="32" t="e">
        <f t="shared" si="154"/>
        <v>#DIV/0!</v>
      </c>
      <c r="BI99" s="28">
        <v>0.05</v>
      </c>
      <c r="BJ99" s="28">
        <v>2.5000000000000001E-2</v>
      </c>
      <c r="BK99" s="33" t="e">
        <f t="shared" si="155"/>
        <v>#DIV/0!</v>
      </c>
      <c r="BL99" s="33" t="e">
        <f t="shared" si="161"/>
        <v>#DIV/0!</v>
      </c>
      <c r="BM99" s="48" t="s">
        <v>139</v>
      </c>
      <c r="BO99" s="14" t="s">
        <v>84</v>
      </c>
      <c r="BP99" s="68"/>
      <c r="BQ99" s="14"/>
      <c r="BR99" s="35">
        <v>1257250.1000000001</v>
      </c>
      <c r="BS99" s="73">
        <v>62862.51</v>
      </c>
      <c r="BT99" s="98" t="e">
        <f t="shared" si="156"/>
        <v>#DIV/0!</v>
      </c>
      <c r="BU99" s="35">
        <v>45540</v>
      </c>
      <c r="BV99" s="36" t="s">
        <v>84</v>
      </c>
      <c r="BW99" s="37" t="s">
        <v>90</v>
      </c>
      <c r="BX99" s="38"/>
      <c r="BY99" s="36" t="s">
        <v>84</v>
      </c>
      <c r="BZ99" s="57">
        <v>2023</v>
      </c>
      <c r="CA99" s="32">
        <f>VLOOKUP(BZ99,$GP$1:$GR$17,2,0)</f>
        <v>31680</v>
      </c>
      <c r="CB99" s="32">
        <f>VLOOKUP(BZ99,$GP$1:$GR$17,3,0)</f>
        <v>264294</v>
      </c>
      <c r="CC99" s="32" t="e">
        <f t="shared" si="162"/>
        <v>#DIV/0!</v>
      </c>
      <c r="CD99" s="14" t="str">
        <f t="shared" si="157"/>
        <v/>
      </c>
      <c r="CF99" s="69">
        <f t="shared" si="158"/>
        <v>45540</v>
      </c>
      <c r="CG99" s="69" t="e">
        <f t="shared" si="159"/>
        <v>#DIV/0!</v>
      </c>
      <c r="CH99" s="69" t="e">
        <f t="shared" si="160"/>
        <v>#DIV/0!</v>
      </c>
      <c r="CL99" s="25"/>
      <c r="CM99" s="25"/>
      <c r="CN99" s="25"/>
      <c r="CR99" s="25"/>
      <c r="CS99" s="25"/>
      <c r="CT99" s="25"/>
      <c r="CX99" s="25"/>
      <c r="CY99" s="25"/>
      <c r="CZ99" s="25"/>
      <c r="DD99" s="25"/>
      <c r="DE99" s="25"/>
      <c r="DF99" s="25"/>
      <c r="DG99" s="25">
        <f t="shared" si="163"/>
        <v>0</v>
      </c>
    </row>
    <row r="100" spans="1:111" x14ac:dyDescent="0.25">
      <c r="A100" s="13"/>
      <c r="B100" s="13"/>
      <c r="C100" s="13"/>
      <c r="D100" s="24"/>
      <c r="E100" s="24"/>
      <c r="F100" s="100">
        <f t="shared" si="135"/>
        <v>0</v>
      </c>
      <c r="G100" s="21"/>
      <c r="J100" s="63"/>
      <c r="L100" s="63" t="s">
        <v>58</v>
      </c>
      <c r="M100" s="23" t="s">
        <v>61</v>
      </c>
      <c r="N100" s="13" t="s">
        <v>170</v>
      </c>
      <c r="O100" s="13" t="s">
        <v>148</v>
      </c>
      <c r="P100" s="13" t="s">
        <v>171</v>
      </c>
      <c r="U100" s="12">
        <f t="shared" si="136"/>
        <v>90</v>
      </c>
      <c r="X100" s="13"/>
      <c r="Y100" s="13"/>
      <c r="AA100" s="34" t="s">
        <v>84</v>
      </c>
      <c r="AB100" s="25">
        <v>0</v>
      </c>
      <c r="AC100" s="25">
        <f t="shared" si="137"/>
        <v>0</v>
      </c>
      <c r="AD100" s="55"/>
      <c r="AE100" s="55"/>
      <c r="AF100" s="45">
        <f t="shared" si="138"/>
        <v>0</v>
      </c>
      <c r="AG100" s="46" t="e">
        <f t="shared" si="139"/>
        <v>#DIV/0!</v>
      </c>
      <c r="AH100" s="26">
        <f t="shared" si="140"/>
        <v>0</v>
      </c>
      <c r="AI100" s="46" t="e">
        <f t="shared" si="141"/>
        <v>#DIV/0!</v>
      </c>
      <c r="AJ100" s="46" t="e">
        <f t="shared" si="142"/>
        <v>#DIV/0!</v>
      </c>
      <c r="AK100" s="61">
        <v>1</v>
      </c>
      <c r="AL100" s="27" t="e">
        <f t="shared" si="143"/>
        <v>#DIV/0!</v>
      </c>
      <c r="AM100" s="25" t="e">
        <f t="shared" si="144"/>
        <v>#DIV/0!</v>
      </c>
      <c r="AN100" s="25" t="e">
        <f t="shared" si="145"/>
        <v>#DIV/0!</v>
      </c>
      <c r="AO100" s="25" t="e">
        <f t="shared" si="146"/>
        <v>#DIV/0!</v>
      </c>
      <c r="AR100" s="11">
        <f t="shared" si="147"/>
        <v>180</v>
      </c>
      <c r="AS100" s="20" t="s">
        <v>147</v>
      </c>
      <c r="AU100" s="13" t="s">
        <v>142</v>
      </c>
      <c r="AV100" s="75" t="e">
        <f>VLOOKUP(AT100,Ülke!$A$1:$D$46,2,0)</f>
        <v>#N/A</v>
      </c>
      <c r="AW100" s="29" t="e">
        <f t="shared" si="148"/>
        <v>#DIV/0!</v>
      </c>
      <c r="AX100" s="64" t="e">
        <f t="shared" si="149"/>
        <v>#DIV/0!</v>
      </c>
      <c r="AY100" s="65">
        <v>43846</v>
      </c>
      <c r="AZ100" s="65">
        <v>44675</v>
      </c>
      <c r="BA100" s="50">
        <f t="shared" si="150"/>
        <v>-44675</v>
      </c>
      <c r="BB100" s="66" t="e">
        <f t="shared" si="151"/>
        <v>#DIV/0!</v>
      </c>
      <c r="BC100" s="67">
        <v>44676</v>
      </c>
      <c r="BD100" s="66" t="s">
        <v>118</v>
      </c>
      <c r="BE100" s="58" t="e">
        <f t="shared" si="152"/>
        <v>#DIV/0!</v>
      </c>
      <c r="BF100" s="30" t="e">
        <f t="shared" si="153"/>
        <v>#DIV/0!</v>
      </c>
      <c r="BG100" s="31"/>
      <c r="BH100" s="32" t="e">
        <f t="shared" si="154"/>
        <v>#DIV/0!</v>
      </c>
      <c r="BI100" s="28">
        <v>0.05</v>
      </c>
      <c r="BJ100" s="28">
        <v>2.5000000000000001E-2</v>
      </c>
      <c r="BK100" s="33" t="e">
        <f t="shared" si="155"/>
        <v>#DIV/0!</v>
      </c>
      <c r="BL100" s="33" t="e">
        <f t="shared" si="161"/>
        <v>#DIV/0!</v>
      </c>
      <c r="BM100" s="48" t="s">
        <v>139</v>
      </c>
      <c r="BO100" s="14" t="s">
        <v>84</v>
      </c>
      <c r="BP100" s="68"/>
      <c r="BQ100" s="14"/>
      <c r="BR100" s="35">
        <v>1257250.1000000001</v>
      </c>
      <c r="BS100" s="73">
        <v>62862.51</v>
      </c>
      <c r="BT100" s="98" t="e">
        <f t="shared" si="156"/>
        <v>#DIV/0!</v>
      </c>
      <c r="BU100" s="35">
        <v>45540</v>
      </c>
      <c r="BV100" s="36" t="s">
        <v>84</v>
      </c>
      <c r="BW100" s="37" t="s">
        <v>90</v>
      </c>
      <c r="BX100" s="38"/>
      <c r="BY100" s="36" t="s">
        <v>84</v>
      </c>
      <c r="BZ100" s="57">
        <v>2023</v>
      </c>
      <c r="CA100" s="32">
        <f>VLOOKUP(BZ100,$GP$1:$GR$17,2,0)</f>
        <v>31680</v>
      </c>
      <c r="CB100" s="32">
        <f>VLOOKUP(BZ100,$GP$1:$GR$17,3,0)</f>
        <v>264294</v>
      </c>
      <c r="CC100" s="32" t="e">
        <f t="shared" si="162"/>
        <v>#DIV/0!</v>
      </c>
      <c r="CD100" s="14" t="str">
        <f t="shared" si="157"/>
        <v/>
      </c>
      <c r="CF100" s="69">
        <f t="shared" si="158"/>
        <v>45540</v>
      </c>
      <c r="CG100" s="69" t="e">
        <f t="shared" si="159"/>
        <v>#DIV/0!</v>
      </c>
      <c r="CH100" s="69" t="e">
        <f t="shared" si="160"/>
        <v>#DIV/0!</v>
      </c>
      <c r="CL100" s="25"/>
      <c r="CM100" s="25"/>
      <c r="CN100" s="25"/>
      <c r="CR100" s="25"/>
      <c r="CS100" s="25"/>
      <c r="CT100" s="25"/>
      <c r="CX100" s="25"/>
      <c r="CY100" s="25"/>
      <c r="CZ100" s="25"/>
      <c r="DD100" s="25"/>
      <c r="DE100" s="25"/>
      <c r="DF100" s="25"/>
      <c r="DG100" s="25">
        <f t="shared" si="163"/>
        <v>0</v>
      </c>
    </row>
    <row r="101" spans="1:111" x14ac:dyDescent="0.25">
      <c r="A101" s="13"/>
      <c r="B101" s="13"/>
      <c r="C101" s="13"/>
      <c r="D101" s="24"/>
      <c r="E101" s="24"/>
      <c r="F101" s="100">
        <f t="shared" si="135"/>
        <v>0</v>
      </c>
      <c r="G101" s="21"/>
      <c r="J101" s="63"/>
      <c r="L101" s="63" t="s">
        <v>58</v>
      </c>
      <c r="M101" s="23" t="s">
        <v>61</v>
      </c>
      <c r="N101" s="13" t="s">
        <v>170</v>
      </c>
      <c r="O101" s="13" t="s">
        <v>148</v>
      </c>
      <c r="P101" s="13" t="s">
        <v>171</v>
      </c>
      <c r="U101" s="12">
        <f t="shared" si="136"/>
        <v>90</v>
      </c>
      <c r="X101" s="13"/>
      <c r="Y101" s="13"/>
      <c r="AA101" s="34" t="s">
        <v>84</v>
      </c>
      <c r="AB101" s="25">
        <v>0</v>
      </c>
      <c r="AC101" s="25">
        <f t="shared" si="137"/>
        <v>0</v>
      </c>
      <c r="AD101" s="55"/>
      <c r="AE101" s="55"/>
      <c r="AF101" s="45">
        <f t="shared" si="138"/>
        <v>0</v>
      </c>
      <c r="AG101" s="46" t="e">
        <f t="shared" si="139"/>
        <v>#DIV/0!</v>
      </c>
      <c r="AH101" s="26">
        <f t="shared" si="140"/>
        <v>0</v>
      </c>
      <c r="AI101" s="46" t="e">
        <f t="shared" si="141"/>
        <v>#DIV/0!</v>
      </c>
      <c r="AJ101" s="46" t="e">
        <f t="shared" si="142"/>
        <v>#DIV/0!</v>
      </c>
      <c r="AK101" s="61">
        <v>1</v>
      </c>
      <c r="AL101" s="27" t="e">
        <f t="shared" si="143"/>
        <v>#DIV/0!</v>
      </c>
      <c r="AM101" s="25" t="e">
        <f t="shared" si="144"/>
        <v>#DIV/0!</v>
      </c>
      <c r="AN101" s="25" t="e">
        <f t="shared" si="145"/>
        <v>#DIV/0!</v>
      </c>
      <c r="AO101" s="25" t="e">
        <f t="shared" si="146"/>
        <v>#DIV/0!</v>
      </c>
      <c r="AR101" s="11">
        <f t="shared" si="147"/>
        <v>180</v>
      </c>
      <c r="AS101" s="20" t="s">
        <v>147</v>
      </c>
      <c r="AU101" s="13" t="s">
        <v>142</v>
      </c>
      <c r="AV101" s="75" t="e">
        <f>VLOOKUP(AT101,Ülke!$A$1:$D$46,2,0)</f>
        <v>#N/A</v>
      </c>
      <c r="AW101" s="29" t="e">
        <f t="shared" si="148"/>
        <v>#DIV/0!</v>
      </c>
      <c r="AX101" s="64" t="e">
        <f t="shared" si="149"/>
        <v>#DIV/0!</v>
      </c>
      <c r="AY101" s="65">
        <v>43846</v>
      </c>
      <c r="AZ101" s="65">
        <v>44675</v>
      </c>
      <c r="BA101" s="50">
        <f t="shared" si="150"/>
        <v>-44675</v>
      </c>
      <c r="BB101" s="66" t="e">
        <f t="shared" si="151"/>
        <v>#DIV/0!</v>
      </c>
      <c r="BC101" s="67">
        <v>44676</v>
      </c>
      <c r="BD101" s="66" t="s">
        <v>118</v>
      </c>
      <c r="BE101" s="58" t="e">
        <f t="shared" si="152"/>
        <v>#DIV/0!</v>
      </c>
      <c r="BF101" s="30" t="e">
        <f t="shared" si="153"/>
        <v>#DIV/0!</v>
      </c>
      <c r="BG101" s="31"/>
      <c r="BH101" s="32" t="e">
        <f t="shared" si="154"/>
        <v>#DIV/0!</v>
      </c>
      <c r="BI101" s="28">
        <v>0.05</v>
      </c>
      <c r="BJ101" s="28">
        <v>2.5000000000000001E-2</v>
      </c>
      <c r="BK101" s="33" t="e">
        <f t="shared" si="155"/>
        <v>#DIV/0!</v>
      </c>
      <c r="BL101" s="33" t="e">
        <f t="shared" si="161"/>
        <v>#DIV/0!</v>
      </c>
      <c r="BM101" s="48" t="s">
        <v>139</v>
      </c>
      <c r="BO101" s="14" t="s">
        <v>84</v>
      </c>
      <c r="BP101" s="68"/>
      <c r="BQ101" s="14"/>
      <c r="BR101" s="35">
        <v>1257250.1000000001</v>
      </c>
      <c r="BS101" s="73">
        <v>62862.51</v>
      </c>
      <c r="BT101" s="98" t="e">
        <f t="shared" si="156"/>
        <v>#DIV/0!</v>
      </c>
      <c r="BU101" s="35">
        <v>45540</v>
      </c>
      <c r="BV101" s="36" t="s">
        <v>84</v>
      </c>
      <c r="BW101" s="37" t="s">
        <v>90</v>
      </c>
      <c r="BX101" s="38"/>
      <c r="BY101" s="36" t="s">
        <v>84</v>
      </c>
      <c r="BZ101" s="57">
        <v>2023</v>
      </c>
      <c r="CA101" s="32">
        <f>VLOOKUP(BZ101,$GP$1:$GR$17,2,0)</f>
        <v>31680</v>
      </c>
      <c r="CB101" s="32">
        <f>VLOOKUP(BZ101,$GP$1:$GR$17,3,0)</f>
        <v>264294</v>
      </c>
      <c r="CC101" s="32" t="e">
        <f t="shared" si="162"/>
        <v>#DIV/0!</v>
      </c>
      <c r="CD101" s="14" t="str">
        <f t="shared" si="157"/>
        <v/>
      </c>
      <c r="CF101" s="69">
        <f t="shared" si="158"/>
        <v>45540</v>
      </c>
      <c r="CG101" s="69" t="e">
        <f t="shared" si="159"/>
        <v>#DIV/0!</v>
      </c>
      <c r="CH101" s="69" t="e">
        <f t="shared" si="160"/>
        <v>#DIV/0!</v>
      </c>
      <c r="CL101" s="25"/>
      <c r="CM101" s="25"/>
      <c r="CN101" s="25"/>
      <c r="CR101" s="25"/>
      <c r="CS101" s="25"/>
      <c r="CT101" s="25"/>
      <c r="CX101" s="25"/>
      <c r="CY101" s="25"/>
      <c r="CZ101" s="25"/>
      <c r="DD101" s="25"/>
      <c r="DE101" s="25"/>
      <c r="DF101" s="25"/>
      <c r="DG101" s="25">
        <f t="shared" si="163"/>
        <v>0</v>
      </c>
    </row>
    <row r="102" spans="1:111" x14ac:dyDescent="0.25">
      <c r="A102" s="13"/>
      <c r="B102" s="13"/>
      <c r="C102" s="13"/>
      <c r="D102" s="24"/>
      <c r="E102" s="24"/>
      <c r="F102" s="100">
        <f t="shared" si="135"/>
        <v>0</v>
      </c>
      <c r="G102" s="21"/>
      <c r="J102" s="63"/>
      <c r="L102" s="63" t="s">
        <v>58</v>
      </c>
      <c r="M102" s="23" t="s">
        <v>61</v>
      </c>
      <c r="N102" s="13" t="s">
        <v>170</v>
      </c>
      <c r="O102" s="13" t="s">
        <v>148</v>
      </c>
      <c r="P102" s="13" t="s">
        <v>171</v>
      </c>
      <c r="U102" s="12">
        <f t="shared" si="136"/>
        <v>90</v>
      </c>
      <c r="X102" s="13"/>
      <c r="Y102" s="13"/>
      <c r="AA102" s="34" t="s">
        <v>84</v>
      </c>
      <c r="AB102" s="25">
        <v>0</v>
      </c>
      <c r="AC102" s="25">
        <f t="shared" si="137"/>
        <v>0</v>
      </c>
      <c r="AD102" s="55"/>
      <c r="AE102" s="55"/>
      <c r="AF102" s="45">
        <f t="shared" si="138"/>
        <v>0</v>
      </c>
      <c r="AG102" s="46" t="e">
        <f t="shared" si="139"/>
        <v>#DIV/0!</v>
      </c>
      <c r="AH102" s="26">
        <f t="shared" si="140"/>
        <v>0</v>
      </c>
      <c r="AI102" s="46" t="e">
        <f t="shared" si="141"/>
        <v>#DIV/0!</v>
      </c>
      <c r="AJ102" s="46" t="e">
        <f t="shared" si="142"/>
        <v>#DIV/0!</v>
      </c>
      <c r="AK102" s="61">
        <v>1</v>
      </c>
      <c r="AL102" s="27" t="e">
        <f t="shared" si="143"/>
        <v>#DIV/0!</v>
      </c>
      <c r="AM102" s="25" t="e">
        <f t="shared" si="144"/>
        <v>#DIV/0!</v>
      </c>
      <c r="AN102" s="25" t="e">
        <f t="shared" si="145"/>
        <v>#DIV/0!</v>
      </c>
      <c r="AO102" s="25" t="e">
        <f t="shared" si="146"/>
        <v>#DIV/0!</v>
      </c>
      <c r="AR102" s="11">
        <f t="shared" si="147"/>
        <v>180</v>
      </c>
      <c r="AS102" s="20" t="s">
        <v>147</v>
      </c>
      <c r="AU102" s="13" t="s">
        <v>142</v>
      </c>
      <c r="AV102" s="75" t="e">
        <f>VLOOKUP(AT102,Ülke!$A$1:$D$46,2,0)</f>
        <v>#N/A</v>
      </c>
      <c r="AW102" s="29" t="e">
        <f t="shared" si="148"/>
        <v>#DIV/0!</v>
      </c>
      <c r="AX102" s="64" t="e">
        <f t="shared" si="149"/>
        <v>#DIV/0!</v>
      </c>
      <c r="AY102" s="65">
        <v>43846</v>
      </c>
      <c r="AZ102" s="65">
        <v>44675</v>
      </c>
      <c r="BA102" s="50">
        <f t="shared" si="150"/>
        <v>-44675</v>
      </c>
      <c r="BB102" s="66" t="e">
        <f t="shared" si="151"/>
        <v>#DIV/0!</v>
      </c>
      <c r="BC102" s="67">
        <v>44676</v>
      </c>
      <c r="BD102" s="66" t="s">
        <v>118</v>
      </c>
      <c r="BE102" s="58" t="e">
        <f t="shared" si="152"/>
        <v>#DIV/0!</v>
      </c>
      <c r="BF102" s="30" t="e">
        <f t="shared" si="153"/>
        <v>#DIV/0!</v>
      </c>
      <c r="BG102" s="31"/>
      <c r="BH102" s="32" t="e">
        <f t="shared" si="154"/>
        <v>#DIV/0!</v>
      </c>
      <c r="BI102" s="28">
        <v>0.05</v>
      </c>
      <c r="BJ102" s="28">
        <v>2.5000000000000001E-2</v>
      </c>
      <c r="BK102" s="33" t="e">
        <f t="shared" si="155"/>
        <v>#DIV/0!</v>
      </c>
      <c r="BL102" s="33" t="e">
        <f t="shared" si="161"/>
        <v>#DIV/0!</v>
      </c>
      <c r="BM102" s="48" t="s">
        <v>139</v>
      </c>
      <c r="BO102" s="14" t="s">
        <v>84</v>
      </c>
      <c r="BP102" s="68"/>
      <c r="BQ102" s="14"/>
      <c r="BR102" s="35">
        <v>1257250.1000000001</v>
      </c>
      <c r="BS102" s="73">
        <v>62862.51</v>
      </c>
      <c r="BT102" s="98" t="e">
        <f t="shared" si="156"/>
        <v>#DIV/0!</v>
      </c>
      <c r="BU102" s="35">
        <v>45540</v>
      </c>
      <c r="BV102" s="36" t="s">
        <v>84</v>
      </c>
      <c r="BW102" s="37" t="s">
        <v>90</v>
      </c>
      <c r="BX102" s="38"/>
      <c r="BY102" s="36" t="s">
        <v>84</v>
      </c>
      <c r="BZ102" s="57">
        <v>2023</v>
      </c>
      <c r="CA102" s="32">
        <f>VLOOKUP(BZ102,$GP$1:$GR$17,2,0)</f>
        <v>31680</v>
      </c>
      <c r="CB102" s="32">
        <f>VLOOKUP(BZ102,$GP$1:$GR$17,3,0)</f>
        <v>264294</v>
      </c>
      <c r="CC102" s="32" t="e">
        <f t="shared" si="162"/>
        <v>#DIV/0!</v>
      </c>
      <c r="CD102" s="14" t="str">
        <f t="shared" si="157"/>
        <v/>
      </c>
      <c r="CF102" s="69">
        <f t="shared" si="158"/>
        <v>45540</v>
      </c>
      <c r="CG102" s="69" t="e">
        <f t="shared" si="159"/>
        <v>#DIV/0!</v>
      </c>
      <c r="CH102" s="69" t="e">
        <f t="shared" si="160"/>
        <v>#DIV/0!</v>
      </c>
      <c r="CL102" s="25"/>
      <c r="CM102" s="25"/>
      <c r="CN102" s="25"/>
      <c r="CR102" s="25"/>
      <c r="CS102" s="25"/>
      <c r="CT102" s="25"/>
      <c r="CX102" s="25"/>
      <c r="CY102" s="25"/>
      <c r="CZ102" s="25"/>
      <c r="DD102" s="25"/>
      <c r="DE102" s="25"/>
      <c r="DF102" s="25"/>
      <c r="DG102" s="25">
        <f t="shared" si="163"/>
        <v>0</v>
      </c>
    </row>
    <row r="103" spans="1:111" x14ac:dyDescent="0.25">
      <c r="A103" s="13"/>
      <c r="B103" s="13"/>
      <c r="C103" s="13"/>
      <c r="D103" s="24"/>
      <c r="E103" s="24"/>
      <c r="F103" s="100">
        <f t="shared" si="135"/>
        <v>0</v>
      </c>
      <c r="G103" s="21"/>
      <c r="J103" s="63"/>
      <c r="L103" s="63" t="s">
        <v>58</v>
      </c>
      <c r="M103" s="23" t="s">
        <v>61</v>
      </c>
      <c r="N103" s="13" t="s">
        <v>170</v>
      </c>
      <c r="O103" s="13" t="s">
        <v>148</v>
      </c>
      <c r="P103" s="13" t="s">
        <v>171</v>
      </c>
      <c r="U103" s="12">
        <f t="shared" si="136"/>
        <v>90</v>
      </c>
      <c r="X103" s="13"/>
      <c r="Y103" s="13"/>
      <c r="AA103" s="34" t="s">
        <v>84</v>
      </c>
      <c r="AB103" s="25">
        <v>0</v>
      </c>
      <c r="AC103" s="25">
        <f t="shared" si="137"/>
        <v>0</v>
      </c>
      <c r="AD103" s="55"/>
      <c r="AE103" s="55"/>
      <c r="AF103" s="45">
        <f t="shared" si="138"/>
        <v>0</v>
      </c>
      <c r="AG103" s="46" t="e">
        <f t="shared" si="139"/>
        <v>#DIV/0!</v>
      </c>
      <c r="AH103" s="26">
        <f t="shared" si="140"/>
        <v>0</v>
      </c>
      <c r="AI103" s="46" t="e">
        <f t="shared" si="141"/>
        <v>#DIV/0!</v>
      </c>
      <c r="AJ103" s="46" t="e">
        <f t="shared" si="142"/>
        <v>#DIV/0!</v>
      </c>
      <c r="AK103" s="61">
        <v>1</v>
      </c>
      <c r="AL103" s="27" t="e">
        <f t="shared" si="143"/>
        <v>#DIV/0!</v>
      </c>
      <c r="AM103" s="25" t="e">
        <f t="shared" si="144"/>
        <v>#DIV/0!</v>
      </c>
      <c r="AN103" s="25" t="e">
        <f t="shared" si="145"/>
        <v>#DIV/0!</v>
      </c>
      <c r="AO103" s="25" t="e">
        <f t="shared" si="146"/>
        <v>#DIV/0!</v>
      </c>
      <c r="AR103" s="11">
        <f t="shared" si="147"/>
        <v>180</v>
      </c>
      <c r="AS103" s="20" t="s">
        <v>147</v>
      </c>
      <c r="AU103" s="13" t="s">
        <v>142</v>
      </c>
      <c r="AV103" s="75" t="e">
        <f>VLOOKUP(AT103,Ülke!$A$1:$D$46,2,0)</f>
        <v>#N/A</v>
      </c>
      <c r="AW103" s="29" t="e">
        <f t="shared" si="148"/>
        <v>#DIV/0!</v>
      </c>
      <c r="AX103" s="64" t="e">
        <f t="shared" si="149"/>
        <v>#DIV/0!</v>
      </c>
      <c r="AY103" s="65">
        <v>43846</v>
      </c>
      <c r="AZ103" s="65">
        <v>44675</v>
      </c>
      <c r="BA103" s="50">
        <f t="shared" si="150"/>
        <v>-44675</v>
      </c>
      <c r="BB103" s="66" t="e">
        <f t="shared" si="151"/>
        <v>#DIV/0!</v>
      </c>
      <c r="BC103" s="67">
        <v>44676</v>
      </c>
      <c r="BD103" s="66" t="s">
        <v>118</v>
      </c>
      <c r="BE103" s="58" t="e">
        <f t="shared" si="152"/>
        <v>#DIV/0!</v>
      </c>
      <c r="BF103" s="30" t="e">
        <f t="shared" si="153"/>
        <v>#DIV/0!</v>
      </c>
      <c r="BG103" s="31"/>
      <c r="BH103" s="32" t="e">
        <f t="shared" si="154"/>
        <v>#DIV/0!</v>
      </c>
      <c r="BI103" s="28">
        <v>0.05</v>
      </c>
      <c r="BJ103" s="28">
        <v>2.5000000000000001E-2</v>
      </c>
      <c r="BK103" s="33" t="e">
        <f t="shared" si="155"/>
        <v>#DIV/0!</v>
      </c>
      <c r="BL103" s="33" t="e">
        <f t="shared" si="161"/>
        <v>#DIV/0!</v>
      </c>
      <c r="BM103" s="48" t="s">
        <v>139</v>
      </c>
      <c r="BO103" s="14" t="s">
        <v>84</v>
      </c>
      <c r="BP103" s="68"/>
      <c r="BQ103" s="14"/>
      <c r="BR103" s="35">
        <v>1257250.1000000001</v>
      </c>
      <c r="BS103" s="73">
        <v>62862.51</v>
      </c>
      <c r="BT103" s="98" t="e">
        <f t="shared" si="156"/>
        <v>#DIV/0!</v>
      </c>
      <c r="BU103" s="35">
        <v>45540</v>
      </c>
      <c r="BV103" s="36" t="s">
        <v>84</v>
      </c>
      <c r="BW103" s="37" t="s">
        <v>90</v>
      </c>
      <c r="BX103" s="38"/>
      <c r="BY103" s="36" t="s">
        <v>84</v>
      </c>
      <c r="BZ103" s="57">
        <v>2023</v>
      </c>
      <c r="CA103" s="32">
        <f>VLOOKUP(BZ103,$GP$1:$GR$17,2,0)</f>
        <v>31680</v>
      </c>
      <c r="CB103" s="32">
        <f>VLOOKUP(BZ103,$GP$1:$GR$17,3,0)</f>
        <v>264294</v>
      </c>
      <c r="CC103" s="32" t="e">
        <f t="shared" si="162"/>
        <v>#DIV/0!</v>
      </c>
      <c r="CD103" s="14" t="str">
        <f t="shared" si="157"/>
        <v/>
      </c>
      <c r="CF103" s="69">
        <f t="shared" si="158"/>
        <v>45540</v>
      </c>
      <c r="CG103" s="69" t="e">
        <f t="shared" si="159"/>
        <v>#DIV/0!</v>
      </c>
      <c r="CH103" s="69" t="e">
        <f t="shared" si="160"/>
        <v>#DIV/0!</v>
      </c>
      <c r="CL103" s="25"/>
      <c r="CM103" s="25"/>
      <c r="CN103" s="25"/>
      <c r="CR103" s="25"/>
      <c r="CS103" s="25"/>
      <c r="CT103" s="25"/>
      <c r="CX103" s="25"/>
      <c r="CY103" s="25"/>
      <c r="CZ103" s="25"/>
      <c r="DD103" s="25"/>
      <c r="DE103" s="25"/>
      <c r="DF103" s="25"/>
      <c r="DG103" s="25">
        <f t="shared" si="163"/>
        <v>0</v>
      </c>
    </row>
    <row r="104" spans="1:111" x14ac:dyDescent="0.25">
      <c r="A104" s="13"/>
      <c r="B104" s="13"/>
      <c r="C104" s="13"/>
      <c r="D104" s="24"/>
      <c r="E104" s="24"/>
      <c r="F104" s="100">
        <f t="shared" si="135"/>
        <v>0</v>
      </c>
      <c r="G104" s="21"/>
      <c r="J104" s="63"/>
      <c r="L104" s="63" t="s">
        <v>58</v>
      </c>
      <c r="M104" s="23" t="s">
        <v>61</v>
      </c>
      <c r="N104" s="13" t="s">
        <v>170</v>
      </c>
      <c r="O104" s="13" t="s">
        <v>148</v>
      </c>
      <c r="P104" s="13" t="s">
        <v>171</v>
      </c>
      <c r="U104" s="12">
        <f t="shared" si="136"/>
        <v>90</v>
      </c>
      <c r="X104" s="13"/>
      <c r="Y104" s="13"/>
      <c r="AA104" s="34" t="s">
        <v>84</v>
      </c>
      <c r="AB104" s="25">
        <v>0</v>
      </c>
      <c r="AC104" s="25">
        <f t="shared" si="137"/>
        <v>0</v>
      </c>
      <c r="AD104" s="55"/>
      <c r="AE104" s="55"/>
      <c r="AF104" s="45">
        <f t="shared" si="138"/>
        <v>0</v>
      </c>
      <c r="AG104" s="46" t="e">
        <f t="shared" si="139"/>
        <v>#DIV/0!</v>
      </c>
      <c r="AH104" s="26">
        <f t="shared" si="140"/>
        <v>0</v>
      </c>
      <c r="AI104" s="46" t="e">
        <f t="shared" si="141"/>
        <v>#DIV/0!</v>
      </c>
      <c r="AJ104" s="46" t="e">
        <f t="shared" si="142"/>
        <v>#DIV/0!</v>
      </c>
      <c r="AK104" s="61">
        <v>1</v>
      </c>
      <c r="AL104" s="27" t="e">
        <f t="shared" si="143"/>
        <v>#DIV/0!</v>
      </c>
      <c r="AM104" s="25" t="e">
        <f t="shared" si="144"/>
        <v>#DIV/0!</v>
      </c>
      <c r="AN104" s="25" t="e">
        <f t="shared" si="145"/>
        <v>#DIV/0!</v>
      </c>
      <c r="AO104" s="25" t="e">
        <f t="shared" si="146"/>
        <v>#DIV/0!</v>
      </c>
      <c r="AR104" s="11">
        <f t="shared" si="147"/>
        <v>180</v>
      </c>
      <c r="AS104" s="20" t="s">
        <v>147</v>
      </c>
      <c r="AU104" s="13" t="s">
        <v>142</v>
      </c>
      <c r="AV104" s="75" t="e">
        <f>VLOOKUP(AT104,Ülke!$A$1:$D$46,2,0)</f>
        <v>#N/A</v>
      </c>
      <c r="AW104" s="29" t="e">
        <f t="shared" si="148"/>
        <v>#DIV/0!</v>
      </c>
      <c r="AX104" s="64" t="e">
        <f t="shared" si="149"/>
        <v>#DIV/0!</v>
      </c>
      <c r="AY104" s="65">
        <v>43846</v>
      </c>
      <c r="AZ104" s="65">
        <v>44675</v>
      </c>
      <c r="BA104" s="50">
        <f t="shared" si="150"/>
        <v>-44675</v>
      </c>
      <c r="BB104" s="66" t="e">
        <f t="shared" si="151"/>
        <v>#DIV/0!</v>
      </c>
      <c r="BC104" s="67">
        <v>44676</v>
      </c>
      <c r="BD104" s="66" t="s">
        <v>118</v>
      </c>
      <c r="BE104" s="58" t="e">
        <f t="shared" si="152"/>
        <v>#DIV/0!</v>
      </c>
      <c r="BF104" s="30" t="e">
        <f t="shared" si="153"/>
        <v>#DIV/0!</v>
      </c>
      <c r="BG104" s="31"/>
      <c r="BH104" s="32" t="e">
        <f t="shared" si="154"/>
        <v>#DIV/0!</v>
      </c>
      <c r="BI104" s="28">
        <v>0.05</v>
      </c>
      <c r="BJ104" s="28">
        <v>2.5000000000000001E-2</v>
      </c>
      <c r="BK104" s="33" t="e">
        <f t="shared" si="155"/>
        <v>#DIV/0!</v>
      </c>
      <c r="BL104" s="33" t="e">
        <f t="shared" si="161"/>
        <v>#DIV/0!</v>
      </c>
      <c r="BM104" s="48" t="s">
        <v>139</v>
      </c>
      <c r="BO104" s="14" t="s">
        <v>84</v>
      </c>
      <c r="BP104" s="68"/>
      <c r="BQ104" s="14"/>
      <c r="BR104" s="35">
        <v>1257250.1000000001</v>
      </c>
      <c r="BS104" s="73">
        <v>62862.51</v>
      </c>
      <c r="BT104" s="98" t="e">
        <f t="shared" si="156"/>
        <v>#DIV/0!</v>
      </c>
      <c r="BU104" s="35">
        <v>45540</v>
      </c>
      <c r="BV104" s="36" t="s">
        <v>84</v>
      </c>
      <c r="BW104" s="37" t="s">
        <v>90</v>
      </c>
      <c r="BX104" s="38"/>
      <c r="BY104" s="36" t="s">
        <v>84</v>
      </c>
      <c r="BZ104" s="57">
        <v>2023</v>
      </c>
      <c r="CA104" s="32">
        <f>VLOOKUP(BZ104,$GP$1:$GR$17,2,0)</f>
        <v>31680</v>
      </c>
      <c r="CB104" s="32">
        <f>VLOOKUP(BZ104,$GP$1:$GR$17,3,0)</f>
        <v>264294</v>
      </c>
      <c r="CC104" s="32" t="e">
        <f t="shared" si="162"/>
        <v>#DIV/0!</v>
      </c>
      <c r="CD104" s="14" t="str">
        <f t="shared" si="157"/>
        <v/>
      </c>
      <c r="CF104" s="69">
        <f t="shared" si="158"/>
        <v>45540</v>
      </c>
      <c r="CG104" s="69" t="e">
        <f t="shared" si="159"/>
        <v>#DIV/0!</v>
      </c>
      <c r="CH104" s="69" t="e">
        <f t="shared" si="160"/>
        <v>#DIV/0!</v>
      </c>
      <c r="CL104" s="25"/>
      <c r="CM104" s="25"/>
      <c r="CN104" s="25"/>
      <c r="CR104" s="25"/>
      <c r="CS104" s="25"/>
      <c r="CT104" s="25"/>
      <c r="CX104" s="25"/>
      <c r="CY104" s="25"/>
      <c r="CZ104" s="25"/>
      <c r="DD104" s="25"/>
      <c r="DE104" s="25"/>
      <c r="DF104" s="25"/>
      <c r="DG104" s="25">
        <f t="shared" si="163"/>
        <v>0</v>
      </c>
    </row>
    <row r="105" spans="1:111" x14ac:dyDescent="0.25">
      <c r="A105" s="13"/>
      <c r="B105" s="13"/>
      <c r="C105" s="13"/>
      <c r="D105" s="24"/>
      <c r="E105" s="24"/>
      <c r="F105" s="100">
        <f t="shared" si="135"/>
        <v>0</v>
      </c>
      <c r="G105" s="21"/>
      <c r="J105" s="63"/>
      <c r="L105" s="63" t="s">
        <v>58</v>
      </c>
      <c r="M105" s="23" t="s">
        <v>61</v>
      </c>
      <c r="N105" s="13" t="s">
        <v>170</v>
      </c>
      <c r="O105" s="13" t="s">
        <v>148</v>
      </c>
      <c r="P105" s="13" t="s">
        <v>171</v>
      </c>
      <c r="U105" s="12">
        <f t="shared" si="136"/>
        <v>90</v>
      </c>
      <c r="X105" s="13"/>
      <c r="Y105" s="13"/>
      <c r="AA105" s="34" t="s">
        <v>84</v>
      </c>
      <c r="AB105" s="25">
        <v>0</v>
      </c>
      <c r="AC105" s="25">
        <f t="shared" si="137"/>
        <v>0</v>
      </c>
      <c r="AD105" s="55"/>
      <c r="AE105" s="55"/>
      <c r="AF105" s="45">
        <f t="shared" si="138"/>
        <v>0</v>
      </c>
      <c r="AG105" s="46" t="e">
        <f t="shared" si="139"/>
        <v>#DIV/0!</v>
      </c>
      <c r="AH105" s="26">
        <f t="shared" si="140"/>
        <v>0</v>
      </c>
      <c r="AI105" s="46" t="e">
        <f t="shared" si="141"/>
        <v>#DIV/0!</v>
      </c>
      <c r="AJ105" s="46" t="e">
        <f t="shared" si="142"/>
        <v>#DIV/0!</v>
      </c>
      <c r="AK105" s="61">
        <v>1</v>
      </c>
      <c r="AL105" s="27" t="e">
        <f t="shared" si="143"/>
        <v>#DIV/0!</v>
      </c>
      <c r="AM105" s="25" t="e">
        <f t="shared" si="144"/>
        <v>#DIV/0!</v>
      </c>
      <c r="AN105" s="25" t="e">
        <f t="shared" si="145"/>
        <v>#DIV/0!</v>
      </c>
      <c r="AO105" s="25" t="e">
        <f t="shared" si="146"/>
        <v>#DIV/0!</v>
      </c>
      <c r="AR105" s="11">
        <f t="shared" si="147"/>
        <v>180</v>
      </c>
      <c r="AS105" s="20" t="s">
        <v>147</v>
      </c>
      <c r="AU105" s="13" t="s">
        <v>142</v>
      </c>
      <c r="AV105" s="75" t="e">
        <f>VLOOKUP(AT105,Ülke!$A$1:$D$46,2,0)</f>
        <v>#N/A</v>
      </c>
      <c r="AW105" s="29" t="e">
        <f t="shared" si="148"/>
        <v>#DIV/0!</v>
      </c>
      <c r="AX105" s="64" t="e">
        <f t="shared" si="149"/>
        <v>#DIV/0!</v>
      </c>
      <c r="AY105" s="65">
        <v>43846</v>
      </c>
      <c r="AZ105" s="65">
        <v>44675</v>
      </c>
      <c r="BA105" s="50">
        <f t="shared" si="150"/>
        <v>-44675</v>
      </c>
      <c r="BB105" s="66" t="e">
        <f t="shared" si="151"/>
        <v>#DIV/0!</v>
      </c>
      <c r="BC105" s="67">
        <v>44676</v>
      </c>
      <c r="BD105" s="66" t="s">
        <v>118</v>
      </c>
      <c r="BE105" s="58" t="e">
        <f t="shared" si="152"/>
        <v>#DIV/0!</v>
      </c>
      <c r="BF105" s="30" t="e">
        <f t="shared" si="153"/>
        <v>#DIV/0!</v>
      </c>
      <c r="BG105" s="31"/>
      <c r="BH105" s="32" t="e">
        <f t="shared" si="154"/>
        <v>#DIV/0!</v>
      </c>
      <c r="BI105" s="28">
        <v>0.05</v>
      </c>
      <c r="BJ105" s="28">
        <v>2.5000000000000001E-2</v>
      </c>
      <c r="BK105" s="33" t="e">
        <f t="shared" si="155"/>
        <v>#DIV/0!</v>
      </c>
      <c r="BL105" s="33" t="e">
        <f t="shared" si="161"/>
        <v>#DIV/0!</v>
      </c>
      <c r="BM105" s="48" t="s">
        <v>139</v>
      </c>
      <c r="BO105" s="14" t="s">
        <v>84</v>
      </c>
      <c r="BP105" s="68"/>
      <c r="BQ105" s="14"/>
      <c r="BR105" s="35">
        <v>1257250.1000000001</v>
      </c>
      <c r="BS105" s="73">
        <v>62862.51</v>
      </c>
      <c r="BT105" s="98" t="e">
        <f t="shared" si="156"/>
        <v>#DIV/0!</v>
      </c>
      <c r="BU105" s="35">
        <v>45540</v>
      </c>
      <c r="BV105" s="36" t="s">
        <v>84</v>
      </c>
      <c r="BW105" s="37" t="s">
        <v>90</v>
      </c>
      <c r="BX105" s="38"/>
      <c r="BY105" s="36" t="s">
        <v>84</v>
      </c>
      <c r="BZ105" s="57">
        <v>2023</v>
      </c>
      <c r="CA105" s="32">
        <f>VLOOKUP(BZ105,$GP$1:$GR$17,2,0)</f>
        <v>31680</v>
      </c>
      <c r="CB105" s="32">
        <f>VLOOKUP(BZ105,$GP$1:$GR$17,3,0)</f>
        <v>264294</v>
      </c>
      <c r="CC105" s="32" t="e">
        <f t="shared" si="162"/>
        <v>#DIV/0!</v>
      </c>
      <c r="CD105" s="14" t="str">
        <f t="shared" si="157"/>
        <v/>
      </c>
      <c r="CF105" s="69">
        <f t="shared" si="158"/>
        <v>45540</v>
      </c>
      <c r="CG105" s="69" t="e">
        <f t="shared" si="159"/>
        <v>#DIV/0!</v>
      </c>
      <c r="CH105" s="69" t="e">
        <f t="shared" si="160"/>
        <v>#DIV/0!</v>
      </c>
      <c r="CL105" s="25"/>
      <c r="CM105" s="25"/>
      <c r="CN105" s="25"/>
      <c r="CR105" s="25"/>
      <c r="CS105" s="25"/>
      <c r="CT105" s="25"/>
      <c r="CX105" s="25"/>
      <c r="CY105" s="25"/>
      <c r="CZ105" s="25"/>
      <c r="DD105" s="25"/>
      <c r="DE105" s="25"/>
      <c r="DF105" s="25"/>
      <c r="DG105" s="25">
        <f t="shared" si="163"/>
        <v>0</v>
      </c>
    </row>
    <row r="106" spans="1:111" x14ac:dyDescent="0.25">
      <c r="A106" s="13"/>
      <c r="B106" s="13"/>
      <c r="C106" s="13"/>
      <c r="D106" s="24"/>
      <c r="E106" s="24"/>
      <c r="F106" s="100">
        <f t="shared" si="135"/>
        <v>0</v>
      </c>
      <c r="G106" s="21"/>
      <c r="J106" s="63"/>
      <c r="L106" s="63" t="s">
        <v>58</v>
      </c>
      <c r="M106" s="23" t="s">
        <v>61</v>
      </c>
      <c r="N106" s="13" t="s">
        <v>170</v>
      </c>
      <c r="O106" s="13" t="s">
        <v>148</v>
      </c>
      <c r="P106" s="13" t="s">
        <v>171</v>
      </c>
      <c r="U106" s="12">
        <f t="shared" si="136"/>
        <v>90</v>
      </c>
      <c r="X106" s="13"/>
      <c r="Y106" s="13"/>
      <c r="AA106" s="34" t="s">
        <v>84</v>
      </c>
      <c r="AB106" s="25">
        <v>0</v>
      </c>
      <c r="AC106" s="25">
        <f t="shared" si="137"/>
        <v>0</v>
      </c>
      <c r="AD106" s="55"/>
      <c r="AE106" s="55"/>
      <c r="AF106" s="45">
        <f t="shared" si="138"/>
        <v>0</v>
      </c>
      <c r="AG106" s="46" t="e">
        <f t="shared" si="139"/>
        <v>#DIV/0!</v>
      </c>
      <c r="AH106" s="26">
        <f t="shared" si="140"/>
        <v>0</v>
      </c>
      <c r="AI106" s="46" t="e">
        <f t="shared" si="141"/>
        <v>#DIV/0!</v>
      </c>
      <c r="AJ106" s="46" t="e">
        <f t="shared" si="142"/>
        <v>#DIV/0!</v>
      </c>
      <c r="AK106" s="61">
        <v>1</v>
      </c>
      <c r="AL106" s="27" t="e">
        <f t="shared" si="143"/>
        <v>#DIV/0!</v>
      </c>
      <c r="AM106" s="25" t="e">
        <f t="shared" si="144"/>
        <v>#DIV/0!</v>
      </c>
      <c r="AN106" s="25" t="e">
        <f t="shared" si="145"/>
        <v>#DIV/0!</v>
      </c>
      <c r="AO106" s="25" t="e">
        <f t="shared" si="146"/>
        <v>#DIV/0!</v>
      </c>
      <c r="AR106" s="11">
        <f t="shared" si="147"/>
        <v>180</v>
      </c>
      <c r="AS106" s="20" t="s">
        <v>147</v>
      </c>
      <c r="AU106" s="13" t="s">
        <v>142</v>
      </c>
      <c r="AV106" s="75" t="e">
        <f>VLOOKUP(AT106,Ülke!$A$1:$D$46,2,0)</f>
        <v>#N/A</v>
      </c>
      <c r="AW106" s="29" t="e">
        <f t="shared" si="148"/>
        <v>#DIV/0!</v>
      </c>
      <c r="AX106" s="64" t="e">
        <f t="shared" si="149"/>
        <v>#DIV/0!</v>
      </c>
      <c r="AY106" s="65">
        <v>43846</v>
      </c>
      <c r="AZ106" s="65">
        <v>44675</v>
      </c>
      <c r="BA106" s="50">
        <f t="shared" si="150"/>
        <v>-44675</v>
      </c>
      <c r="BB106" s="66" t="e">
        <f t="shared" si="151"/>
        <v>#DIV/0!</v>
      </c>
      <c r="BC106" s="67">
        <v>44676</v>
      </c>
      <c r="BD106" s="66" t="s">
        <v>118</v>
      </c>
      <c r="BE106" s="58" t="e">
        <f t="shared" si="152"/>
        <v>#DIV/0!</v>
      </c>
      <c r="BF106" s="30" t="e">
        <f t="shared" si="153"/>
        <v>#DIV/0!</v>
      </c>
      <c r="BG106" s="31"/>
      <c r="BH106" s="32" t="e">
        <f t="shared" si="154"/>
        <v>#DIV/0!</v>
      </c>
      <c r="BI106" s="28">
        <v>0.05</v>
      </c>
      <c r="BJ106" s="28">
        <v>2.5000000000000001E-2</v>
      </c>
      <c r="BK106" s="33" t="e">
        <f t="shared" si="155"/>
        <v>#DIV/0!</v>
      </c>
      <c r="BL106" s="33" t="e">
        <f t="shared" si="161"/>
        <v>#DIV/0!</v>
      </c>
      <c r="BM106" s="48" t="s">
        <v>139</v>
      </c>
      <c r="BO106" s="14" t="s">
        <v>84</v>
      </c>
      <c r="BP106" s="68"/>
      <c r="BQ106" s="14"/>
      <c r="BR106" s="35">
        <v>1257250.1000000001</v>
      </c>
      <c r="BS106" s="73">
        <v>62862.51</v>
      </c>
      <c r="BT106" s="98" t="e">
        <f t="shared" si="156"/>
        <v>#DIV/0!</v>
      </c>
      <c r="BU106" s="35">
        <v>45540</v>
      </c>
      <c r="BV106" s="36" t="s">
        <v>84</v>
      </c>
      <c r="BW106" s="37" t="s">
        <v>90</v>
      </c>
      <c r="BX106" s="38"/>
      <c r="BY106" s="36" t="s">
        <v>84</v>
      </c>
      <c r="BZ106" s="57">
        <v>2023</v>
      </c>
      <c r="CA106" s="32">
        <f>VLOOKUP(BZ106,$GP$1:$GR$17,2,0)</f>
        <v>31680</v>
      </c>
      <c r="CB106" s="32">
        <f>VLOOKUP(BZ106,$GP$1:$GR$17,3,0)</f>
        <v>264294</v>
      </c>
      <c r="CC106" s="32" t="e">
        <f t="shared" si="162"/>
        <v>#DIV/0!</v>
      </c>
      <c r="CD106" s="14" t="str">
        <f t="shared" si="157"/>
        <v/>
      </c>
      <c r="CF106" s="69">
        <f t="shared" si="158"/>
        <v>45540</v>
      </c>
      <c r="CG106" s="69" t="e">
        <f t="shared" si="159"/>
        <v>#DIV/0!</v>
      </c>
      <c r="CH106" s="69" t="e">
        <f t="shared" si="160"/>
        <v>#DIV/0!</v>
      </c>
      <c r="CL106" s="25"/>
      <c r="CM106" s="25"/>
      <c r="CN106" s="25"/>
      <c r="CR106" s="25"/>
      <c r="CS106" s="25"/>
      <c r="CT106" s="25"/>
      <c r="CX106" s="25"/>
      <c r="CY106" s="25"/>
      <c r="CZ106" s="25"/>
      <c r="DD106" s="25"/>
      <c r="DE106" s="25"/>
      <c r="DF106" s="25"/>
      <c r="DG106" s="25">
        <f t="shared" si="163"/>
        <v>0</v>
      </c>
    </row>
    <row r="107" spans="1:111" x14ac:dyDescent="0.25">
      <c r="A107" s="13"/>
      <c r="B107" s="13"/>
      <c r="C107" s="13"/>
      <c r="D107" s="24"/>
      <c r="E107" s="24"/>
      <c r="F107" s="100">
        <f t="shared" si="135"/>
        <v>0</v>
      </c>
      <c r="G107" s="21"/>
      <c r="J107" s="63"/>
      <c r="L107" s="63" t="s">
        <v>58</v>
      </c>
      <c r="M107" s="23" t="s">
        <v>61</v>
      </c>
      <c r="N107" s="13" t="s">
        <v>170</v>
      </c>
      <c r="O107" s="13" t="s">
        <v>148</v>
      </c>
      <c r="P107" s="13" t="s">
        <v>171</v>
      </c>
      <c r="U107" s="12">
        <f t="shared" si="136"/>
        <v>90</v>
      </c>
      <c r="X107" s="13"/>
      <c r="Y107" s="13"/>
      <c r="AA107" s="34" t="s">
        <v>84</v>
      </c>
      <c r="AB107" s="25">
        <v>0</v>
      </c>
      <c r="AC107" s="25">
        <f t="shared" si="137"/>
        <v>0</v>
      </c>
      <c r="AD107" s="55"/>
      <c r="AE107" s="55"/>
      <c r="AF107" s="45">
        <f t="shared" si="138"/>
        <v>0</v>
      </c>
      <c r="AG107" s="46" t="e">
        <f t="shared" si="139"/>
        <v>#DIV/0!</v>
      </c>
      <c r="AH107" s="26">
        <f t="shared" si="140"/>
        <v>0</v>
      </c>
      <c r="AI107" s="46" t="e">
        <f t="shared" si="141"/>
        <v>#DIV/0!</v>
      </c>
      <c r="AJ107" s="46" t="e">
        <f t="shared" si="142"/>
        <v>#DIV/0!</v>
      </c>
      <c r="AK107" s="61">
        <v>1</v>
      </c>
      <c r="AL107" s="27" t="e">
        <f t="shared" si="143"/>
        <v>#DIV/0!</v>
      </c>
      <c r="AM107" s="25" t="e">
        <f t="shared" si="144"/>
        <v>#DIV/0!</v>
      </c>
      <c r="AN107" s="25" t="e">
        <f t="shared" si="145"/>
        <v>#DIV/0!</v>
      </c>
      <c r="AO107" s="25" t="e">
        <f t="shared" si="146"/>
        <v>#DIV/0!</v>
      </c>
      <c r="AR107" s="11">
        <f t="shared" si="147"/>
        <v>180</v>
      </c>
      <c r="AS107" s="20" t="s">
        <v>147</v>
      </c>
      <c r="AU107" s="13" t="s">
        <v>142</v>
      </c>
      <c r="AV107" s="75" t="e">
        <f>VLOOKUP(AT107,Ülke!$A$1:$D$46,2,0)</f>
        <v>#N/A</v>
      </c>
      <c r="AW107" s="29" t="e">
        <f t="shared" si="148"/>
        <v>#DIV/0!</v>
      </c>
      <c r="AX107" s="64" t="e">
        <f t="shared" si="149"/>
        <v>#DIV/0!</v>
      </c>
      <c r="AY107" s="65">
        <v>43846</v>
      </c>
      <c r="AZ107" s="65">
        <v>44675</v>
      </c>
      <c r="BA107" s="50">
        <f t="shared" si="150"/>
        <v>-44675</v>
      </c>
      <c r="BB107" s="66" t="e">
        <f t="shared" si="151"/>
        <v>#DIV/0!</v>
      </c>
      <c r="BC107" s="67">
        <v>44676</v>
      </c>
      <c r="BD107" s="66" t="s">
        <v>118</v>
      </c>
      <c r="BE107" s="58" t="e">
        <f t="shared" si="152"/>
        <v>#DIV/0!</v>
      </c>
      <c r="BF107" s="30" t="e">
        <f t="shared" si="153"/>
        <v>#DIV/0!</v>
      </c>
      <c r="BG107" s="31"/>
      <c r="BH107" s="32" t="e">
        <f t="shared" si="154"/>
        <v>#DIV/0!</v>
      </c>
      <c r="BI107" s="28">
        <v>0.05</v>
      </c>
      <c r="BJ107" s="28">
        <v>2.5000000000000001E-2</v>
      </c>
      <c r="BK107" s="33" t="e">
        <f t="shared" si="155"/>
        <v>#DIV/0!</v>
      </c>
      <c r="BL107" s="33" t="e">
        <f t="shared" si="161"/>
        <v>#DIV/0!</v>
      </c>
      <c r="BM107" s="48" t="s">
        <v>139</v>
      </c>
      <c r="BO107" s="14" t="s">
        <v>84</v>
      </c>
      <c r="BP107" s="68"/>
      <c r="BQ107" s="14"/>
      <c r="BR107" s="35">
        <v>1257250.1000000001</v>
      </c>
      <c r="BS107" s="73">
        <v>62862.51</v>
      </c>
      <c r="BT107" s="98" t="e">
        <f t="shared" si="156"/>
        <v>#DIV/0!</v>
      </c>
      <c r="BU107" s="35">
        <v>45540</v>
      </c>
      <c r="BV107" s="36" t="s">
        <v>84</v>
      </c>
      <c r="BW107" s="37" t="s">
        <v>90</v>
      </c>
      <c r="BX107" s="38"/>
      <c r="BY107" s="36" t="s">
        <v>84</v>
      </c>
      <c r="BZ107" s="57">
        <v>2023</v>
      </c>
      <c r="CA107" s="32">
        <f>VLOOKUP(BZ107,$GP$1:$GR$17,2,0)</f>
        <v>31680</v>
      </c>
      <c r="CB107" s="32">
        <f>VLOOKUP(BZ107,$GP$1:$GR$17,3,0)</f>
        <v>264294</v>
      </c>
      <c r="CC107" s="32" t="e">
        <f t="shared" si="162"/>
        <v>#DIV/0!</v>
      </c>
      <c r="CD107" s="14" t="str">
        <f t="shared" si="157"/>
        <v/>
      </c>
      <c r="CF107" s="69">
        <f t="shared" si="158"/>
        <v>45540</v>
      </c>
      <c r="CG107" s="69" t="e">
        <f t="shared" si="159"/>
        <v>#DIV/0!</v>
      </c>
      <c r="CH107" s="69" t="e">
        <f t="shared" si="160"/>
        <v>#DIV/0!</v>
      </c>
      <c r="CL107" s="25"/>
      <c r="CM107" s="25"/>
      <c r="CN107" s="25"/>
      <c r="CR107" s="25"/>
      <c r="CS107" s="25"/>
      <c r="CT107" s="25"/>
      <c r="CX107" s="25"/>
      <c r="CY107" s="25"/>
      <c r="CZ107" s="25"/>
      <c r="DD107" s="25"/>
      <c r="DE107" s="25"/>
      <c r="DF107" s="25"/>
      <c r="DG107" s="25">
        <f t="shared" si="163"/>
        <v>0</v>
      </c>
    </row>
    <row r="108" spans="1:111" x14ac:dyDescent="0.25">
      <c r="A108" s="13"/>
      <c r="B108" s="13"/>
      <c r="C108" s="13"/>
      <c r="D108" s="24"/>
      <c r="E108" s="24"/>
      <c r="F108" s="100">
        <f t="shared" si="135"/>
        <v>0</v>
      </c>
      <c r="G108" s="21"/>
      <c r="J108" s="63"/>
      <c r="L108" s="63" t="s">
        <v>58</v>
      </c>
      <c r="M108" s="23" t="s">
        <v>61</v>
      </c>
      <c r="N108" s="13" t="s">
        <v>170</v>
      </c>
      <c r="O108" s="13" t="s">
        <v>148</v>
      </c>
      <c r="P108" s="13" t="s">
        <v>171</v>
      </c>
      <c r="U108" s="12">
        <f t="shared" si="136"/>
        <v>90</v>
      </c>
      <c r="X108" s="13"/>
      <c r="Y108" s="13"/>
      <c r="AA108" s="34" t="s">
        <v>84</v>
      </c>
      <c r="AB108" s="25">
        <v>0</v>
      </c>
      <c r="AC108" s="25">
        <f t="shared" si="137"/>
        <v>0</v>
      </c>
      <c r="AD108" s="55"/>
      <c r="AE108" s="55"/>
      <c r="AF108" s="45">
        <f t="shared" si="138"/>
        <v>0</v>
      </c>
      <c r="AG108" s="46" t="e">
        <f t="shared" si="139"/>
        <v>#DIV/0!</v>
      </c>
      <c r="AH108" s="26">
        <f t="shared" si="140"/>
        <v>0</v>
      </c>
      <c r="AI108" s="46" t="e">
        <f t="shared" si="141"/>
        <v>#DIV/0!</v>
      </c>
      <c r="AJ108" s="46" t="e">
        <f t="shared" si="142"/>
        <v>#DIV/0!</v>
      </c>
      <c r="AK108" s="61">
        <v>1</v>
      </c>
      <c r="AL108" s="27" t="e">
        <f t="shared" si="143"/>
        <v>#DIV/0!</v>
      </c>
      <c r="AM108" s="25" t="e">
        <f t="shared" si="144"/>
        <v>#DIV/0!</v>
      </c>
      <c r="AN108" s="25" t="e">
        <f t="shared" si="145"/>
        <v>#DIV/0!</v>
      </c>
      <c r="AO108" s="25" t="e">
        <f t="shared" si="146"/>
        <v>#DIV/0!</v>
      </c>
      <c r="AR108" s="11">
        <f t="shared" si="147"/>
        <v>180</v>
      </c>
      <c r="AS108" s="20" t="s">
        <v>147</v>
      </c>
      <c r="AU108" s="13" t="s">
        <v>142</v>
      </c>
      <c r="AV108" s="75" t="e">
        <f>VLOOKUP(AT108,Ülke!$A$1:$D$46,2,0)</f>
        <v>#N/A</v>
      </c>
      <c r="AW108" s="29" t="e">
        <f t="shared" si="148"/>
        <v>#DIV/0!</v>
      </c>
      <c r="AX108" s="64" t="e">
        <f t="shared" si="149"/>
        <v>#DIV/0!</v>
      </c>
      <c r="AY108" s="65">
        <v>43846</v>
      </c>
      <c r="AZ108" s="65">
        <v>44675</v>
      </c>
      <c r="BA108" s="50">
        <f t="shared" si="150"/>
        <v>-44675</v>
      </c>
      <c r="BB108" s="66" t="e">
        <f t="shared" si="151"/>
        <v>#DIV/0!</v>
      </c>
      <c r="BC108" s="67">
        <v>44676</v>
      </c>
      <c r="BD108" s="66" t="s">
        <v>118</v>
      </c>
      <c r="BE108" s="58" t="e">
        <f t="shared" si="152"/>
        <v>#DIV/0!</v>
      </c>
      <c r="BF108" s="30" t="e">
        <f t="shared" si="153"/>
        <v>#DIV/0!</v>
      </c>
      <c r="BG108" s="31"/>
      <c r="BH108" s="32" t="e">
        <f t="shared" si="154"/>
        <v>#DIV/0!</v>
      </c>
      <c r="BI108" s="28">
        <v>0.05</v>
      </c>
      <c r="BJ108" s="28">
        <v>2.5000000000000001E-2</v>
      </c>
      <c r="BK108" s="33" t="e">
        <f t="shared" si="155"/>
        <v>#DIV/0!</v>
      </c>
      <c r="BL108" s="33" t="e">
        <f t="shared" si="161"/>
        <v>#DIV/0!</v>
      </c>
      <c r="BM108" s="48" t="s">
        <v>139</v>
      </c>
      <c r="BO108" s="14" t="s">
        <v>84</v>
      </c>
      <c r="BP108" s="68"/>
      <c r="BQ108" s="14"/>
      <c r="BR108" s="35">
        <v>1257250.1000000001</v>
      </c>
      <c r="BS108" s="73">
        <v>62862.51</v>
      </c>
      <c r="BT108" s="98" t="e">
        <f t="shared" si="156"/>
        <v>#DIV/0!</v>
      </c>
      <c r="BU108" s="35">
        <v>45540</v>
      </c>
      <c r="BV108" s="36" t="s">
        <v>84</v>
      </c>
      <c r="BW108" s="37" t="s">
        <v>90</v>
      </c>
      <c r="BX108" s="38"/>
      <c r="BY108" s="36" t="s">
        <v>84</v>
      </c>
      <c r="BZ108" s="57">
        <v>2023</v>
      </c>
      <c r="CA108" s="32">
        <f>VLOOKUP(BZ108,$GP$1:$GR$17,2,0)</f>
        <v>31680</v>
      </c>
      <c r="CB108" s="32">
        <f>VLOOKUP(BZ108,$GP$1:$GR$17,3,0)</f>
        <v>264294</v>
      </c>
      <c r="CC108" s="32" t="e">
        <f t="shared" si="162"/>
        <v>#DIV/0!</v>
      </c>
      <c r="CD108" s="14" t="str">
        <f t="shared" si="157"/>
        <v/>
      </c>
      <c r="CF108" s="69">
        <f t="shared" si="158"/>
        <v>45540</v>
      </c>
      <c r="CG108" s="69" t="e">
        <f t="shared" si="159"/>
        <v>#DIV/0!</v>
      </c>
      <c r="CH108" s="69" t="e">
        <f t="shared" si="160"/>
        <v>#DIV/0!</v>
      </c>
      <c r="CL108" s="25"/>
      <c r="CM108" s="25"/>
      <c r="CN108" s="25"/>
      <c r="CR108" s="25"/>
      <c r="CS108" s="25"/>
      <c r="CT108" s="25"/>
      <c r="CX108" s="25"/>
      <c r="CY108" s="25"/>
      <c r="CZ108" s="25"/>
      <c r="DD108" s="25"/>
      <c r="DE108" s="25"/>
      <c r="DF108" s="25"/>
      <c r="DG108" s="25">
        <f t="shared" si="163"/>
        <v>0</v>
      </c>
    </row>
    <row r="109" spans="1:111" x14ac:dyDescent="0.25">
      <c r="A109" s="13"/>
      <c r="B109" s="13"/>
      <c r="C109" s="13"/>
      <c r="D109" s="24"/>
      <c r="E109" s="24"/>
      <c r="F109" s="100">
        <f t="shared" si="135"/>
        <v>0</v>
      </c>
      <c r="G109" s="21"/>
      <c r="J109" s="63"/>
      <c r="L109" s="63" t="s">
        <v>58</v>
      </c>
      <c r="M109" s="23" t="s">
        <v>61</v>
      </c>
      <c r="N109" s="13" t="s">
        <v>170</v>
      </c>
      <c r="O109" s="13" t="s">
        <v>148</v>
      </c>
      <c r="P109" s="13" t="s">
        <v>171</v>
      </c>
      <c r="U109" s="12">
        <f t="shared" si="136"/>
        <v>90</v>
      </c>
      <c r="X109" s="13"/>
      <c r="Y109" s="13"/>
      <c r="AA109" s="34" t="s">
        <v>84</v>
      </c>
      <c r="AB109" s="25">
        <v>0</v>
      </c>
      <c r="AC109" s="25">
        <f t="shared" si="137"/>
        <v>0</v>
      </c>
      <c r="AD109" s="55"/>
      <c r="AE109" s="55"/>
      <c r="AF109" s="45">
        <f t="shared" si="138"/>
        <v>0</v>
      </c>
      <c r="AG109" s="46" t="e">
        <f t="shared" si="139"/>
        <v>#DIV/0!</v>
      </c>
      <c r="AH109" s="26">
        <f t="shared" si="140"/>
        <v>0</v>
      </c>
      <c r="AI109" s="46" t="e">
        <f t="shared" si="141"/>
        <v>#DIV/0!</v>
      </c>
      <c r="AJ109" s="46" t="e">
        <f t="shared" si="142"/>
        <v>#DIV/0!</v>
      </c>
      <c r="AK109" s="61">
        <v>1</v>
      </c>
      <c r="AL109" s="27" t="e">
        <f t="shared" si="143"/>
        <v>#DIV/0!</v>
      </c>
      <c r="AM109" s="25" t="e">
        <f t="shared" si="144"/>
        <v>#DIV/0!</v>
      </c>
      <c r="AN109" s="25" t="e">
        <f t="shared" si="145"/>
        <v>#DIV/0!</v>
      </c>
      <c r="AO109" s="25" t="e">
        <f t="shared" si="146"/>
        <v>#DIV/0!</v>
      </c>
      <c r="AR109" s="11">
        <f t="shared" si="147"/>
        <v>180</v>
      </c>
      <c r="AS109" s="20" t="s">
        <v>147</v>
      </c>
      <c r="AU109" s="13" t="s">
        <v>142</v>
      </c>
      <c r="AV109" s="75" t="e">
        <f>VLOOKUP(AT109,Ülke!$A$1:$D$46,2,0)</f>
        <v>#N/A</v>
      </c>
      <c r="AW109" s="29" t="e">
        <f t="shared" si="148"/>
        <v>#DIV/0!</v>
      </c>
      <c r="AX109" s="64" t="e">
        <f t="shared" si="149"/>
        <v>#DIV/0!</v>
      </c>
      <c r="AY109" s="65">
        <v>43846</v>
      </c>
      <c r="AZ109" s="65">
        <v>44675</v>
      </c>
      <c r="BA109" s="50">
        <f t="shared" si="150"/>
        <v>-44675</v>
      </c>
      <c r="BB109" s="66" t="e">
        <f t="shared" si="151"/>
        <v>#DIV/0!</v>
      </c>
      <c r="BC109" s="67">
        <v>44676</v>
      </c>
      <c r="BD109" s="66" t="s">
        <v>118</v>
      </c>
      <c r="BE109" s="58" t="e">
        <f t="shared" si="152"/>
        <v>#DIV/0!</v>
      </c>
      <c r="BF109" s="30" t="e">
        <f t="shared" si="153"/>
        <v>#DIV/0!</v>
      </c>
      <c r="BG109" s="31"/>
      <c r="BH109" s="32" t="e">
        <f t="shared" si="154"/>
        <v>#DIV/0!</v>
      </c>
      <c r="BI109" s="28">
        <v>0.05</v>
      </c>
      <c r="BJ109" s="28">
        <v>2.5000000000000001E-2</v>
      </c>
      <c r="BK109" s="33" t="e">
        <f t="shared" si="155"/>
        <v>#DIV/0!</v>
      </c>
      <c r="BL109" s="33" t="e">
        <f t="shared" si="161"/>
        <v>#DIV/0!</v>
      </c>
      <c r="BM109" s="48" t="s">
        <v>139</v>
      </c>
      <c r="BO109" s="14" t="s">
        <v>84</v>
      </c>
      <c r="BP109" s="68"/>
      <c r="BQ109" s="14"/>
      <c r="BR109" s="35">
        <v>1257250.1000000001</v>
      </c>
      <c r="BS109" s="73">
        <v>62862.51</v>
      </c>
      <c r="BT109" s="98" t="e">
        <f t="shared" si="156"/>
        <v>#DIV/0!</v>
      </c>
      <c r="BU109" s="35">
        <v>45540</v>
      </c>
      <c r="BV109" s="36" t="s">
        <v>84</v>
      </c>
      <c r="BW109" s="37" t="s">
        <v>90</v>
      </c>
      <c r="BX109" s="38"/>
      <c r="BY109" s="36" t="s">
        <v>84</v>
      </c>
      <c r="BZ109" s="57">
        <v>2023</v>
      </c>
      <c r="CA109" s="32">
        <f>VLOOKUP(BZ109,$GP$1:$GR$17,2,0)</f>
        <v>31680</v>
      </c>
      <c r="CB109" s="32">
        <f>VLOOKUP(BZ109,$GP$1:$GR$17,3,0)</f>
        <v>264294</v>
      </c>
      <c r="CC109" s="32" t="e">
        <f t="shared" si="162"/>
        <v>#DIV/0!</v>
      </c>
      <c r="CD109" s="14" t="str">
        <f t="shared" si="157"/>
        <v/>
      </c>
      <c r="CF109" s="69">
        <f t="shared" si="158"/>
        <v>45540</v>
      </c>
      <c r="CG109" s="69" t="e">
        <f t="shared" si="159"/>
        <v>#DIV/0!</v>
      </c>
      <c r="CH109" s="69" t="e">
        <f t="shared" si="160"/>
        <v>#DIV/0!</v>
      </c>
      <c r="CL109" s="25"/>
      <c r="CM109" s="25"/>
      <c r="CN109" s="25"/>
      <c r="CR109" s="25"/>
      <c r="CS109" s="25"/>
      <c r="CT109" s="25"/>
      <c r="CX109" s="25"/>
      <c r="CY109" s="25"/>
      <c r="CZ109" s="25"/>
      <c r="DD109" s="25"/>
      <c r="DE109" s="25"/>
      <c r="DF109" s="25"/>
      <c r="DG109" s="25">
        <f t="shared" si="163"/>
        <v>0</v>
      </c>
    </row>
    <row r="110" spans="1:111" x14ac:dyDescent="0.25">
      <c r="A110" s="13"/>
      <c r="B110" s="13"/>
      <c r="C110" s="13"/>
      <c r="D110" s="24"/>
      <c r="E110" s="24"/>
      <c r="F110" s="100">
        <f t="shared" si="135"/>
        <v>0</v>
      </c>
      <c r="G110" s="21"/>
      <c r="J110" s="63"/>
      <c r="L110" s="63" t="s">
        <v>58</v>
      </c>
      <c r="M110" s="23" t="s">
        <v>61</v>
      </c>
      <c r="N110" s="13" t="s">
        <v>170</v>
      </c>
      <c r="O110" s="13" t="s">
        <v>148</v>
      </c>
      <c r="P110" s="13" t="s">
        <v>171</v>
      </c>
      <c r="U110" s="12">
        <f t="shared" si="136"/>
        <v>90</v>
      </c>
      <c r="X110" s="13"/>
      <c r="Y110" s="13"/>
      <c r="AA110" s="34" t="s">
        <v>84</v>
      </c>
      <c r="AB110" s="25">
        <v>0</v>
      </c>
      <c r="AC110" s="25">
        <f t="shared" si="137"/>
        <v>0</v>
      </c>
      <c r="AD110" s="55"/>
      <c r="AE110" s="55"/>
      <c r="AF110" s="45">
        <f t="shared" si="138"/>
        <v>0</v>
      </c>
      <c r="AG110" s="46" t="e">
        <f t="shared" si="139"/>
        <v>#DIV/0!</v>
      </c>
      <c r="AH110" s="26">
        <f t="shared" si="140"/>
        <v>0</v>
      </c>
      <c r="AI110" s="46" t="e">
        <f t="shared" si="141"/>
        <v>#DIV/0!</v>
      </c>
      <c r="AJ110" s="46" t="e">
        <f t="shared" si="142"/>
        <v>#DIV/0!</v>
      </c>
      <c r="AK110" s="61">
        <v>1</v>
      </c>
      <c r="AL110" s="27" t="e">
        <f t="shared" si="143"/>
        <v>#DIV/0!</v>
      </c>
      <c r="AM110" s="25" t="e">
        <f t="shared" si="144"/>
        <v>#DIV/0!</v>
      </c>
      <c r="AN110" s="25" t="e">
        <f t="shared" si="145"/>
        <v>#DIV/0!</v>
      </c>
      <c r="AO110" s="25" t="e">
        <f t="shared" si="146"/>
        <v>#DIV/0!</v>
      </c>
      <c r="AR110" s="11">
        <f t="shared" si="147"/>
        <v>180</v>
      </c>
      <c r="AS110" s="20" t="s">
        <v>147</v>
      </c>
      <c r="AU110" s="13" t="s">
        <v>142</v>
      </c>
      <c r="AV110" s="75" t="e">
        <f>VLOOKUP(AT110,Ülke!$A$1:$D$46,2,0)</f>
        <v>#N/A</v>
      </c>
      <c r="AW110" s="29" t="e">
        <f t="shared" si="148"/>
        <v>#DIV/0!</v>
      </c>
      <c r="AX110" s="64" t="e">
        <f t="shared" si="149"/>
        <v>#DIV/0!</v>
      </c>
      <c r="AY110" s="65">
        <v>43846</v>
      </c>
      <c r="AZ110" s="65">
        <v>44675</v>
      </c>
      <c r="BA110" s="50">
        <f t="shared" si="150"/>
        <v>-44675</v>
      </c>
      <c r="BB110" s="66" t="e">
        <f t="shared" si="151"/>
        <v>#DIV/0!</v>
      </c>
      <c r="BC110" s="67">
        <v>44676</v>
      </c>
      <c r="BD110" s="66" t="s">
        <v>118</v>
      </c>
      <c r="BE110" s="58" t="e">
        <f t="shared" si="152"/>
        <v>#DIV/0!</v>
      </c>
      <c r="BF110" s="30" t="e">
        <f t="shared" si="153"/>
        <v>#DIV/0!</v>
      </c>
      <c r="BG110" s="31"/>
      <c r="BH110" s="32" t="e">
        <f t="shared" si="154"/>
        <v>#DIV/0!</v>
      </c>
      <c r="BI110" s="28">
        <v>0.05</v>
      </c>
      <c r="BJ110" s="28">
        <v>2.5000000000000001E-2</v>
      </c>
      <c r="BK110" s="33" t="e">
        <f t="shared" si="155"/>
        <v>#DIV/0!</v>
      </c>
      <c r="BL110" s="33" t="e">
        <f t="shared" si="161"/>
        <v>#DIV/0!</v>
      </c>
      <c r="BM110" s="48" t="s">
        <v>139</v>
      </c>
      <c r="BO110" s="14" t="s">
        <v>84</v>
      </c>
      <c r="BP110" s="68"/>
      <c r="BQ110" s="14"/>
      <c r="BR110" s="35">
        <v>1257250.1000000001</v>
      </c>
      <c r="BS110" s="73">
        <v>62862.51</v>
      </c>
      <c r="BT110" s="98" t="e">
        <f t="shared" si="156"/>
        <v>#DIV/0!</v>
      </c>
      <c r="BU110" s="35">
        <v>45540</v>
      </c>
      <c r="BV110" s="36" t="s">
        <v>84</v>
      </c>
      <c r="BW110" s="37" t="s">
        <v>90</v>
      </c>
      <c r="BX110" s="38"/>
      <c r="BY110" s="36" t="s">
        <v>84</v>
      </c>
      <c r="BZ110" s="57">
        <v>2023</v>
      </c>
      <c r="CA110" s="32">
        <f>VLOOKUP(BZ110,$GP$1:$GR$17,2,0)</f>
        <v>31680</v>
      </c>
      <c r="CB110" s="32">
        <f>VLOOKUP(BZ110,$GP$1:$GR$17,3,0)</f>
        <v>264294</v>
      </c>
      <c r="CC110" s="32" t="e">
        <f t="shared" si="162"/>
        <v>#DIV/0!</v>
      </c>
      <c r="CD110" s="14" t="str">
        <f t="shared" si="157"/>
        <v/>
      </c>
      <c r="CF110" s="69">
        <f t="shared" si="158"/>
        <v>45540</v>
      </c>
      <c r="CG110" s="69" t="e">
        <f t="shared" si="159"/>
        <v>#DIV/0!</v>
      </c>
      <c r="CH110" s="69" t="e">
        <f t="shared" si="160"/>
        <v>#DIV/0!</v>
      </c>
      <c r="CL110" s="25"/>
      <c r="CM110" s="25"/>
      <c r="CN110" s="25"/>
      <c r="CR110" s="25"/>
      <c r="CS110" s="25"/>
      <c r="CT110" s="25"/>
      <c r="CX110" s="25"/>
      <c r="CY110" s="25"/>
      <c r="CZ110" s="25"/>
      <c r="DD110" s="25"/>
      <c r="DE110" s="25"/>
      <c r="DF110" s="25"/>
      <c r="DG110" s="25">
        <f t="shared" si="163"/>
        <v>0</v>
      </c>
    </row>
    <row r="111" spans="1:111" x14ac:dyDescent="0.25">
      <c r="A111" s="13"/>
      <c r="B111" s="13"/>
      <c r="C111" s="13"/>
      <c r="D111" s="24"/>
      <c r="E111" s="24"/>
      <c r="F111" s="100">
        <f t="shared" si="135"/>
        <v>0</v>
      </c>
      <c r="G111" s="21"/>
      <c r="J111" s="63"/>
      <c r="L111" s="63" t="s">
        <v>58</v>
      </c>
      <c r="M111" s="23" t="s">
        <v>61</v>
      </c>
      <c r="N111" s="13" t="s">
        <v>170</v>
      </c>
      <c r="O111" s="13" t="s">
        <v>148</v>
      </c>
      <c r="P111" s="13" t="s">
        <v>171</v>
      </c>
      <c r="U111" s="12">
        <f t="shared" si="136"/>
        <v>90</v>
      </c>
      <c r="X111" s="13"/>
      <c r="Y111" s="13"/>
      <c r="AA111" s="34" t="s">
        <v>84</v>
      </c>
      <c r="AB111" s="25">
        <v>0</v>
      </c>
      <c r="AC111" s="25">
        <f t="shared" si="137"/>
        <v>0</v>
      </c>
      <c r="AD111" s="55"/>
      <c r="AE111" s="55"/>
      <c r="AF111" s="45">
        <f t="shared" si="138"/>
        <v>0</v>
      </c>
      <c r="AG111" s="46" t="e">
        <f t="shared" si="139"/>
        <v>#DIV/0!</v>
      </c>
      <c r="AH111" s="26">
        <f t="shared" si="140"/>
        <v>0</v>
      </c>
      <c r="AI111" s="46" t="e">
        <f t="shared" si="141"/>
        <v>#DIV/0!</v>
      </c>
      <c r="AJ111" s="46" t="e">
        <f t="shared" si="142"/>
        <v>#DIV/0!</v>
      </c>
      <c r="AK111" s="61">
        <v>1</v>
      </c>
      <c r="AL111" s="27" t="e">
        <f t="shared" si="143"/>
        <v>#DIV/0!</v>
      </c>
      <c r="AM111" s="25" t="e">
        <f t="shared" si="144"/>
        <v>#DIV/0!</v>
      </c>
      <c r="AN111" s="25" t="e">
        <f t="shared" si="145"/>
        <v>#DIV/0!</v>
      </c>
      <c r="AO111" s="25" t="e">
        <f t="shared" si="146"/>
        <v>#DIV/0!</v>
      </c>
      <c r="AR111" s="11">
        <f t="shared" si="147"/>
        <v>180</v>
      </c>
      <c r="AS111" s="20" t="s">
        <v>147</v>
      </c>
      <c r="AU111" s="13" t="s">
        <v>142</v>
      </c>
      <c r="AV111" s="75" t="e">
        <f>VLOOKUP(AT111,Ülke!$A$1:$D$46,2,0)</f>
        <v>#N/A</v>
      </c>
      <c r="AW111" s="29" t="e">
        <f t="shared" si="148"/>
        <v>#DIV/0!</v>
      </c>
      <c r="AX111" s="64" t="e">
        <f t="shared" si="149"/>
        <v>#DIV/0!</v>
      </c>
      <c r="AY111" s="65">
        <v>43846</v>
      </c>
      <c r="AZ111" s="65">
        <v>44675</v>
      </c>
      <c r="BA111" s="50">
        <f t="shared" si="150"/>
        <v>-44675</v>
      </c>
      <c r="BB111" s="66" t="e">
        <f t="shared" si="151"/>
        <v>#DIV/0!</v>
      </c>
      <c r="BC111" s="67">
        <v>44676</v>
      </c>
      <c r="BD111" s="66" t="s">
        <v>118</v>
      </c>
      <c r="BE111" s="58" t="e">
        <f t="shared" si="152"/>
        <v>#DIV/0!</v>
      </c>
      <c r="BF111" s="30" t="e">
        <f t="shared" si="153"/>
        <v>#DIV/0!</v>
      </c>
      <c r="BG111" s="31"/>
      <c r="BH111" s="32" t="e">
        <f t="shared" si="154"/>
        <v>#DIV/0!</v>
      </c>
      <c r="BI111" s="28">
        <v>0.05</v>
      </c>
      <c r="BJ111" s="28">
        <v>2.5000000000000001E-2</v>
      </c>
      <c r="BK111" s="33" t="e">
        <f t="shared" si="155"/>
        <v>#DIV/0!</v>
      </c>
      <c r="BL111" s="33" t="e">
        <f t="shared" si="161"/>
        <v>#DIV/0!</v>
      </c>
      <c r="BM111" s="48" t="s">
        <v>139</v>
      </c>
      <c r="BO111" s="14" t="s">
        <v>84</v>
      </c>
      <c r="BP111" s="68"/>
      <c r="BQ111" s="14"/>
      <c r="BR111" s="35">
        <v>1257250.1000000001</v>
      </c>
      <c r="BS111" s="73">
        <v>62862.51</v>
      </c>
      <c r="BT111" s="98" t="e">
        <f t="shared" si="156"/>
        <v>#DIV/0!</v>
      </c>
      <c r="BU111" s="35">
        <v>45540</v>
      </c>
      <c r="BV111" s="36" t="s">
        <v>84</v>
      </c>
      <c r="BW111" s="37" t="s">
        <v>90</v>
      </c>
      <c r="BX111" s="38"/>
      <c r="BY111" s="36" t="s">
        <v>84</v>
      </c>
      <c r="BZ111" s="57">
        <v>2023</v>
      </c>
      <c r="CA111" s="32">
        <f>VLOOKUP(BZ111,$GP$1:$GR$17,2,0)</f>
        <v>31680</v>
      </c>
      <c r="CB111" s="32">
        <f>VLOOKUP(BZ111,$GP$1:$GR$17,3,0)</f>
        <v>264294</v>
      </c>
      <c r="CC111" s="32" t="e">
        <f t="shared" si="162"/>
        <v>#DIV/0!</v>
      </c>
      <c r="CD111" s="14" t="str">
        <f t="shared" si="157"/>
        <v/>
      </c>
      <c r="CF111" s="69">
        <f t="shared" si="158"/>
        <v>45540</v>
      </c>
      <c r="CG111" s="69" t="e">
        <f t="shared" si="159"/>
        <v>#DIV/0!</v>
      </c>
      <c r="CH111" s="69" t="e">
        <f t="shared" si="160"/>
        <v>#DIV/0!</v>
      </c>
      <c r="CL111" s="25"/>
      <c r="CM111" s="25"/>
      <c r="CN111" s="25"/>
      <c r="CR111" s="25"/>
      <c r="CS111" s="25"/>
      <c r="CT111" s="25"/>
      <c r="CX111" s="25"/>
      <c r="CY111" s="25"/>
      <c r="CZ111" s="25"/>
      <c r="DD111" s="25"/>
      <c r="DE111" s="25"/>
      <c r="DF111" s="25"/>
      <c r="DG111" s="25">
        <f t="shared" si="163"/>
        <v>0</v>
      </c>
    </row>
    <row r="112" spans="1:111" x14ac:dyDescent="0.25">
      <c r="A112" s="13"/>
      <c r="B112" s="13"/>
      <c r="C112" s="13"/>
      <c r="D112" s="24"/>
      <c r="E112" s="24"/>
      <c r="F112" s="100">
        <f t="shared" si="135"/>
        <v>0</v>
      </c>
      <c r="G112" s="21"/>
      <c r="J112" s="63"/>
      <c r="L112" s="63" t="s">
        <v>58</v>
      </c>
      <c r="M112" s="23" t="s">
        <v>61</v>
      </c>
      <c r="N112" s="13" t="s">
        <v>170</v>
      </c>
      <c r="O112" s="13" t="s">
        <v>148</v>
      </c>
      <c r="P112" s="13" t="s">
        <v>171</v>
      </c>
      <c r="U112" s="12">
        <f t="shared" si="136"/>
        <v>90</v>
      </c>
      <c r="X112" s="13"/>
      <c r="Y112" s="13"/>
      <c r="AA112" s="34" t="s">
        <v>84</v>
      </c>
      <c r="AB112" s="25">
        <v>0</v>
      </c>
      <c r="AC112" s="25">
        <f t="shared" si="137"/>
        <v>0</v>
      </c>
      <c r="AD112" s="55"/>
      <c r="AE112" s="55"/>
      <c r="AF112" s="45">
        <f t="shared" si="138"/>
        <v>0</v>
      </c>
      <c r="AG112" s="46" t="e">
        <f t="shared" si="139"/>
        <v>#DIV/0!</v>
      </c>
      <c r="AH112" s="26">
        <f t="shared" si="140"/>
        <v>0</v>
      </c>
      <c r="AI112" s="46" t="e">
        <f t="shared" si="141"/>
        <v>#DIV/0!</v>
      </c>
      <c r="AJ112" s="46" t="e">
        <f t="shared" si="142"/>
        <v>#DIV/0!</v>
      </c>
      <c r="AK112" s="61">
        <v>1</v>
      </c>
      <c r="AL112" s="27" t="e">
        <f t="shared" si="143"/>
        <v>#DIV/0!</v>
      </c>
      <c r="AM112" s="25" t="e">
        <f t="shared" si="144"/>
        <v>#DIV/0!</v>
      </c>
      <c r="AN112" s="25" t="e">
        <f t="shared" si="145"/>
        <v>#DIV/0!</v>
      </c>
      <c r="AO112" s="25" t="e">
        <f t="shared" si="146"/>
        <v>#DIV/0!</v>
      </c>
      <c r="AR112" s="11">
        <f t="shared" si="147"/>
        <v>180</v>
      </c>
      <c r="AS112" s="20" t="s">
        <v>147</v>
      </c>
      <c r="AU112" s="13" t="s">
        <v>142</v>
      </c>
      <c r="AV112" s="75" t="e">
        <f>VLOOKUP(AT112,Ülke!$A$1:$D$46,2,0)</f>
        <v>#N/A</v>
      </c>
      <c r="AW112" s="29" t="e">
        <f t="shared" si="148"/>
        <v>#DIV/0!</v>
      </c>
      <c r="AX112" s="64" t="e">
        <f t="shared" si="149"/>
        <v>#DIV/0!</v>
      </c>
      <c r="AY112" s="65">
        <v>43846</v>
      </c>
      <c r="AZ112" s="65">
        <v>44675</v>
      </c>
      <c r="BA112" s="50">
        <f t="shared" si="150"/>
        <v>-44675</v>
      </c>
      <c r="BB112" s="66" t="e">
        <f t="shared" si="151"/>
        <v>#DIV/0!</v>
      </c>
      <c r="BC112" s="67">
        <v>44676</v>
      </c>
      <c r="BD112" s="66" t="s">
        <v>118</v>
      </c>
      <c r="BE112" s="58" t="e">
        <f t="shared" si="152"/>
        <v>#DIV/0!</v>
      </c>
      <c r="BF112" s="30" t="e">
        <f t="shared" si="153"/>
        <v>#DIV/0!</v>
      </c>
      <c r="BG112" s="31"/>
      <c r="BH112" s="32" t="e">
        <f t="shared" si="154"/>
        <v>#DIV/0!</v>
      </c>
      <c r="BI112" s="28">
        <v>0.05</v>
      </c>
      <c r="BJ112" s="28">
        <v>2.5000000000000001E-2</v>
      </c>
      <c r="BK112" s="33" t="e">
        <f t="shared" si="155"/>
        <v>#DIV/0!</v>
      </c>
      <c r="BL112" s="33" t="e">
        <f t="shared" si="161"/>
        <v>#DIV/0!</v>
      </c>
      <c r="BM112" s="48" t="s">
        <v>139</v>
      </c>
      <c r="BO112" s="14" t="s">
        <v>84</v>
      </c>
      <c r="BP112" s="68"/>
      <c r="BQ112" s="14"/>
      <c r="BR112" s="35">
        <v>1257250.1000000001</v>
      </c>
      <c r="BS112" s="73">
        <v>62862.51</v>
      </c>
      <c r="BT112" s="98" t="e">
        <f t="shared" si="156"/>
        <v>#DIV/0!</v>
      </c>
      <c r="BU112" s="35">
        <v>45540</v>
      </c>
      <c r="BV112" s="36" t="s">
        <v>84</v>
      </c>
      <c r="BW112" s="37" t="s">
        <v>90</v>
      </c>
      <c r="BX112" s="38"/>
      <c r="BY112" s="36" t="s">
        <v>84</v>
      </c>
      <c r="BZ112" s="57">
        <v>2023</v>
      </c>
      <c r="CA112" s="32">
        <f>VLOOKUP(BZ112,$GP$1:$GR$17,2,0)</f>
        <v>31680</v>
      </c>
      <c r="CB112" s="32">
        <f>VLOOKUP(BZ112,$GP$1:$GR$17,3,0)</f>
        <v>264294</v>
      </c>
      <c r="CC112" s="32" t="e">
        <f t="shared" si="162"/>
        <v>#DIV/0!</v>
      </c>
      <c r="CD112" s="14" t="str">
        <f t="shared" si="157"/>
        <v/>
      </c>
      <c r="CF112" s="69">
        <f t="shared" si="158"/>
        <v>45540</v>
      </c>
      <c r="CG112" s="69" t="e">
        <f t="shared" si="159"/>
        <v>#DIV/0!</v>
      </c>
      <c r="CH112" s="69" t="e">
        <f t="shared" si="160"/>
        <v>#DIV/0!</v>
      </c>
      <c r="CL112" s="25"/>
      <c r="CM112" s="25"/>
      <c r="CN112" s="25"/>
      <c r="CR112" s="25"/>
      <c r="CS112" s="25"/>
      <c r="CT112" s="25"/>
      <c r="CX112" s="25"/>
      <c r="CY112" s="25"/>
      <c r="CZ112" s="25"/>
      <c r="DD112" s="25"/>
      <c r="DE112" s="25"/>
      <c r="DF112" s="25"/>
      <c r="DG112" s="25">
        <f t="shared" si="163"/>
        <v>0</v>
      </c>
    </row>
    <row r="113" spans="1:111" x14ac:dyDescent="0.25">
      <c r="A113" s="13"/>
      <c r="B113" s="13"/>
      <c r="C113" s="13"/>
      <c r="D113" s="24"/>
      <c r="E113" s="24"/>
      <c r="F113" s="100">
        <f t="shared" si="135"/>
        <v>0</v>
      </c>
      <c r="G113" s="21"/>
      <c r="J113" s="63"/>
      <c r="L113" s="63" t="s">
        <v>58</v>
      </c>
      <c r="M113" s="23" t="s">
        <v>61</v>
      </c>
      <c r="N113" s="13" t="s">
        <v>170</v>
      </c>
      <c r="O113" s="13" t="s">
        <v>148</v>
      </c>
      <c r="P113" s="13" t="s">
        <v>171</v>
      </c>
      <c r="U113" s="12">
        <f t="shared" si="136"/>
        <v>90</v>
      </c>
      <c r="X113" s="13"/>
      <c r="Y113" s="13"/>
      <c r="AA113" s="34" t="s">
        <v>84</v>
      </c>
      <c r="AB113" s="25">
        <v>0</v>
      </c>
      <c r="AC113" s="25">
        <f t="shared" si="137"/>
        <v>0</v>
      </c>
      <c r="AD113" s="55"/>
      <c r="AE113" s="55"/>
      <c r="AF113" s="45">
        <f t="shared" si="138"/>
        <v>0</v>
      </c>
      <c r="AG113" s="46" t="e">
        <f t="shared" si="139"/>
        <v>#DIV/0!</v>
      </c>
      <c r="AH113" s="26">
        <f t="shared" si="140"/>
        <v>0</v>
      </c>
      <c r="AI113" s="46" t="e">
        <f t="shared" si="141"/>
        <v>#DIV/0!</v>
      </c>
      <c r="AJ113" s="46" t="e">
        <f t="shared" si="142"/>
        <v>#DIV/0!</v>
      </c>
      <c r="AK113" s="61">
        <v>1</v>
      </c>
      <c r="AL113" s="27" t="e">
        <f t="shared" si="143"/>
        <v>#DIV/0!</v>
      </c>
      <c r="AM113" s="25" t="e">
        <f t="shared" si="144"/>
        <v>#DIV/0!</v>
      </c>
      <c r="AN113" s="25" t="e">
        <f t="shared" si="145"/>
        <v>#DIV/0!</v>
      </c>
      <c r="AO113" s="25" t="e">
        <f t="shared" si="146"/>
        <v>#DIV/0!</v>
      </c>
      <c r="AR113" s="11">
        <f t="shared" si="147"/>
        <v>180</v>
      </c>
      <c r="AS113" s="20" t="s">
        <v>147</v>
      </c>
      <c r="AU113" s="13" t="s">
        <v>142</v>
      </c>
      <c r="AV113" s="75" t="e">
        <f>VLOOKUP(AT113,Ülke!$A$1:$D$46,2,0)</f>
        <v>#N/A</v>
      </c>
      <c r="AW113" s="29" t="e">
        <f t="shared" si="148"/>
        <v>#DIV/0!</v>
      </c>
      <c r="AX113" s="64" t="e">
        <f t="shared" si="149"/>
        <v>#DIV/0!</v>
      </c>
      <c r="AY113" s="65">
        <v>43846</v>
      </c>
      <c r="AZ113" s="65">
        <v>44675</v>
      </c>
      <c r="BA113" s="50">
        <f t="shared" si="150"/>
        <v>-44675</v>
      </c>
      <c r="BB113" s="66" t="e">
        <f t="shared" si="151"/>
        <v>#DIV/0!</v>
      </c>
      <c r="BC113" s="67">
        <v>44676</v>
      </c>
      <c r="BD113" s="66" t="s">
        <v>118</v>
      </c>
      <c r="BE113" s="58" t="e">
        <f t="shared" si="152"/>
        <v>#DIV/0!</v>
      </c>
      <c r="BF113" s="30" t="e">
        <f t="shared" si="153"/>
        <v>#DIV/0!</v>
      </c>
      <c r="BG113" s="31"/>
      <c r="BH113" s="32" t="e">
        <f t="shared" si="154"/>
        <v>#DIV/0!</v>
      </c>
      <c r="BI113" s="28">
        <v>0.05</v>
      </c>
      <c r="BJ113" s="28">
        <v>2.5000000000000001E-2</v>
      </c>
      <c r="BK113" s="33" t="e">
        <f t="shared" si="155"/>
        <v>#DIV/0!</v>
      </c>
      <c r="BL113" s="33" t="e">
        <f t="shared" si="161"/>
        <v>#DIV/0!</v>
      </c>
      <c r="BM113" s="48" t="s">
        <v>139</v>
      </c>
      <c r="BO113" s="14" t="s">
        <v>84</v>
      </c>
      <c r="BP113" s="68"/>
      <c r="BQ113" s="14"/>
      <c r="BR113" s="35">
        <v>1257250.1000000001</v>
      </c>
      <c r="BS113" s="73">
        <v>62862.51</v>
      </c>
      <c r="BT113" s="98" t="e">
        <f t="shared" si="156"/>
        <v>#DIV/0!</v>
      </c>
      <c r="BU113" s="35">
        <v>45540</v>
      </c>
      <c r="BV113" s="36" t="s">
        <v>84</v>
      </c>
      <c r="BW113" s="37" t="s">
        <v>90</v>
      </c>
      <c r="BX113" s="38"/>
      <c r="BY113" s="36" t="s">
        <v>84</v>
      </c>
      <c r="BZ113" s="57">
        <v>2023</v>
      </c>
      <c r="CA113" s="32">
        <f>VLOOKUP(BZ113,$GP$1:$GR$17,2,0)</f>
        <v>31680</v>
      </c>
      <c r="CB113" s="32">
        <f>VLOOKUP(BZ113,$GP$1:$GR$17,3,0)</f>
        <v>264294</v>
      </c>
      <c r="CC113" s="32" t="e">
        <f t="shared" si="162"/>
        <v>#DIV/0!</v>
      </c>
      <c r="CD113" s="14" t="str">
        <f t="shared" si="157"/>
        <v/>
      </c>
      <c r="CF113" s="69">
        <f t="shared" si="158"/>
        <v>45540</v>
      </c>
      <c r="CG113" s="69" t="e">
        <f t="shared" si="159"/>
        <v>#DIV/0!</v>
      </c>
      <c r="CH113" s="69" t="e">
        <f t="shared" si="160"/>
        <v>#DIV/0!</v>
      </c>
      <c r="CL113" s="25"/>
      <c r="CM113" s="25"/>
      <c r="CN113" s="25"/>
      <c r="CR113" s="25"/>
      <c r="CS113" s="25"/>
      <c r="CT113" s="25"/>
      <c r="CX113" s="25"/>
      <c r="CY113" s="25"/>
      <c r="CZ113" s="25"/>
      <c r="DD113" s="25"/>
      <c r="DE113" s="25"/>
      <c r="DF113" s="25"/>
      <c r="DG113" s="25">
        <f t="shared" si="163"/>
        <v>0</v>
      </c>
    </row>
    <row r="114" spans="1:111" x14ac:dyDescent="0.25">
      <c r="A114" s="13"/>
      <c r="B114" s="13"/>
      <c r="C114" s="13"/>
      <c r="D114" s="24"/>
      <c r="E114" s="24"/>
      <c r="F114" s="100">
        <f t="shared" si="135"/>
        <v>0</v>
      </c>
      <c r="G114" s="21"/>
      <c r="J114" s="63"/>
      <c r="L114" s="63" t="s">
        <v>58</v>
      </c>
      <c r="M114" s="23" t="s">
        <v>61</v>
      </c>
      <c r="N114" s="13" t="s">
        <v>170</v>
      </c>
      <c r="O114" s="13" t="s">
        <v>148</v>
      </c>
      <c r="P114" s="13" t="s">
        <v>171</v>
      </c>
      <c r="U114" s="12">
        <f t="shared" si="136"/>
        <v>90</v>
      </c>
      <c r="X114" s="13"/>
      <c r="Y114" s="13"/>
      <c r="AA114" s="34" t="s">
        <v>84</v>
      </c>
      <c r="AB114" s="25">
        <v>0</v>
      </c>
      <c r="AC114" s="25">
        <f t="shared" si="137"/>
        <v>0</v>
      </c>
      <c r="AD114" s="55"/>
      <c r="AE114" s="55"/>
      <c r="AF114" s="45">
        <f t="shared" si="138"/>
        <v>0</v>
      </c>
      <c r="AG114" s="46" t="e">
        <f t="shared" si="139"/>
        <v>#DIV/0!</v>
      </c>
      <c r="AH114" s="26">
        <f t="shared" si="140"/>
        <v>0</v>
      </c>
      <c r="AI114" s="46" t="e">
        <f t="shared" si="141"/>
        <v>#DIV/0!</v>
      </c>
      <c r="AJ114" s="46" t="e">
        <f t="shared" si="142"/>
        <v>#DIV/0!</v>
      </c>
      <c r="AK114" s="61">
        <v>1</v>
      </c>
      <c r="AL114" s="27" t="e">
        <f t="shared" si="143"/>
        <v>#DIV/0!</v>
      </c>
      <c r="AM114" s="25" t="e">
        <f t="shared" si="144"/>
        <v>#DIV/0!</v>
      </c>
      <c r="AN114" s="25" t="e">
        <f t="shared" si="145"/>
        <v>#DIV/0!</v>
      </c>
      <c r="AO114" s="25" t="e">
        <f t="shared" si="146"/>
        <v>#DIV/0!</v>
      </c>
      <c r="AR114" s="11">
        <f t="shared" si="147"/>
        <v>180</v>
      </c>
      <c r="AS114" s="20" t="s">
        <v>147</v>
      </c>
      <c r="AU114" s="13" t="s">
        <v>142</v>
      </c>
      <c r="AV114" s="75" t="e">
        <f>VLOOKUP(AT114,Ülke!$A$1:$D$46,2,0)</f>
        <v>#N/A</v>
      </c>
      <c r="AW114" s="29" t="e">
        <f t="shared" si="148"/>
        <v>#DIV/0!</v>
      </c>
      <c r="AX114" s="64" t="e">
        <f t="shared" si="149"/>
        <v>#DIV/0!</v>
      </c>
      <c r="AY114" s="65">
        <v>43846</v>
      </c>
      <c r="AZ114" s="65">
        <v>44675</v>
      </c>
      <c r="BA114" s="50">
        <f t="shared" si="150"/>
        <v>-44675</v>
      </c>
      <c r="BB114" s="66" t="e">
        <f t="shared" si="151"/>
        <v>#DIV/0!</v>
      </c>
      <c r="BC114" s="67">
        <v>44676</v>
      </c>
      <c r="BD114" s="66" t="s">
        <v>118</v>
      </c>
      <c r="BE114" s="58" t="e">
        <f t="shared" si="152"/>
        <v>#DIV/0!</v>
      </c>
      <c r="BF114" s="30" t="e">
        <f t="shared" si="153"/>
        <v>#DIV/0!</v>
      </c>
      <c r="BG114" s="31"/>
      <c r="BH114" s="32" t="e">
        <f t="shared" si="154"/>
        <v>#DIV/0!</v>
      </c>
      <c r="BI114" s="28">
        <v>0.05</v>
      </c>
      <c r="BJ114" s="28">
        <v>2.5000000000000001E-2</v>
      </c>
      <c r="BK114" s="33" t="e">
        <f t="shared" si="155"/>
        <v>#DIV/0!</v>
      </c>
      <c r="BL114" s="33" t="e">
        <f t="shared" si="161"/>
        <v>#DIV/0!</v>
      </c>
      <c r="BM114" s="48" t="s">
        <v>139</v>
      </c>
      <c r="BO114" s="14" t="s">
        <v>84</v>
      </c>
      <c r="BP114" s="68"/>
      <c r="BQ114" s="14"/>
      <c r="BR114" s="35">
        <v>1257250.1000000001</v>
      </c>
      <c r="BS114" s="73">
        <v>62862.51</v>
      </c>
      <c r="BT114" s="98" t="e">
        <f t="shared" si="156"/>
        <v>#DIV/0!</v>
      </c>
      <c r="BU114" s="35">
        <v>45540</v>
      </c>
      <c r="BV114" s="36" t="s">
        <v>84</v>
      </c>
      <c r="BW114" s="37" t="s">
        <v>90</v>
      </c>
      <c r="BX114" s="38"/>
      <c r="BY114" s="36" t="s">
        <v>84</v>
      </c>
      <c r="BZ114" s="57">
        <v>2023</v>
      </c>
      <c r="CA114" s="32">
        <f>VLOOKUP(BZ114,$GP$1:$GR$17,2,0)</f>
        <v>31680</v>
      </c>
      <c r="CB114" s="32">
        <f>VLOOKUP(BZ114,$GP$1:$GR$17,3,0)</f>
        <v>264294</v>
      </c>
      <c r="CC114" s="32" t="e">
        <f t="shared" si="162"/>
        <v>#DIV/0!</v>
      </c>
      <c r="CD114" s="14" t="str">
        <f t="shared" si="157"/>
        <v/>
      </c>
      <c r="CF114" s="69">
        <f t="shared" si="158"/>
        <v>45540</v>
      </c>
      <c r="CG114" s="69" t="e">
        <f t="shared" si="159"/>
        <v>#DIV/0!</v>
      </c>
      <c r="CH114" s="69" t="e">
        <f t="shared" si="160"/>
        <v>#DIV/0!</v>
      </c>
      <c r="CL114" s="25"/>
      <c r="CM114" s="25"/>
      <c r="CN114" s="25"/>
      <c r="CR114" s="25"/>
      <c r="CS114" s="25"/>
      <c r="CT114" s="25"/>
      <c r="CX114" s="25"/>
      <c r="CY114" s="25"/>
      <c r="CZ114" s="25"/>
      <c r="DD114" s="25"/>
      <c r="DE114" s="25"/>
      <c r="DF114" s="25"/>
      <c r="DG114" s="25">
        <f t="shared" si="163"/>
        <v>0</v>
      </c>
    </row>
    <row r="115" spans="1:111" x14ac:dyDescent="0.25">
      <c r="A115" s="13"/>
      <c r="B115" s="13"/>
      <c r="C115" s="13"/>
      <c r="D115" s="24"/>
      <c r="E115" s="24"/>
      <c r="F115" s="100">
        <f t="shared" si="135"/>
        <v>0</v>
      </c>
      <c r="G115" s="21"/>
      <c r="J115" s="63"/>
      <c r="L115" s="63" t="s">
        <v>58</v>
      </c>
      <c r="M115" s="23" t="s">
        <v>61</v>
      </c>
      <c r="N115" s="13" t="s">
        <v>170</v>
      </c>
      <c r="O115" s="13" t="s">
        <v>148</v>
      </c>
      <c r="P115" s="13" t="s">
        <v>171</v>
      </c>
      <c r="U115" s="12">
        <f t="shared" si="136"/>
        <v>90</v>
      </c>
      <c r="X115" s="13"/>
      <c r="Y115" s="13"/>
      <c r="AA115" s="34" t="s">
        <v>84</v>
      </c>
      <c r="AB115" s="25">
        <v>0</v>
      </c>
      <c r="AC115" s="25">
        <f t="shared" si="137"/>
        <v>0</v>
      </c>
      <c r="AD115" s="55"/>
      <c r="AE115" s="55"/>
      <c r="AF115" s="45">
        <f t="shared" si="138"/>
        <v>0</v>
      </c>
      <c r="AG115" s="46" t="e">
        <f t="shared" si="139"/>
        <v>#DIV/0!</v>
      </c>
      <c r="AH115" s="26">
        <f t="shared" si="140"/>
        <v>0</v>
      </c>
      <c r="AI115" s="46" t="e">
        <f t="shared" si="141"/>
        <v>#DIV/0!</v>
      </c>
      <c r="AJ115" s="46" t="e">
        <f t="shared" si="142"/>
        <v>#DIV/0!</v>
      </c>
      <c r="AK115" s="61">
        <v>1</v>
      </c>
      <c r="AL115" s="27" t="e">
        <f t="shared" si="143"/>
        <v>#DIV/0!</v>
      </c>
      <c r="AM115" s="25" t="e">
        <f t="shared" si="144"/>
        <v>#DIV/0!</v>
      </c>
      <c r="AN115" s="25" t="e">
        <f t="shared" si="145"/>
        <v>#DIV/0!</v>
      </c>
      <c r="AO115" s="25" t="e">
        <f t="shared" si="146"/>
        <v>#DIV/0!</v>
      </c>
      <c r="AR115" s="11">
        <f t="shared" si="147"/>
        <v>180</v>
      </c>
      <c r="AS115" s="20" t="s">
        <v>147</v>
      </c>
      <c r="AU115" s="13" t="s">
        <v>142</v>
      </c>
      <c r="AV115" s="75" t="e">
        <f>VLOOKUP(AT115,Ülke!$A$1:$D$46,2,0)</f>
        <v>#N/A</v>
      </c>
      <c r="AW115" s="29" t="e">
        <f t="shared" si="148"/>
        <v>#DIV/0!</v>
      </c>
      <c r="AX115" s="64" t="e">
        <f t="shared" si="149"/>
        <v>#DIV/0!</v>
      </c>
      <c r="AY115" s="65">
        <v>43846</v>
      </c>
      <c r="AZ115" s="65">
        <v>44675</v>
      </c>
      <c r="BA115" s="50">
        <f t="shared" si="150"/>
        <v>-44675</v>
      </c>
      <c r="BB115" s="66" t="e">
        <f t="shared" si="151"/>
        <v>#DIV/0!</v>
      </c>
      <c r="BC115" s="67">
        <v>44676</v>
      </c>
      <c r="BD115" s="66" t="s">
        <v>118</v>
      </c>
      <c r="BE115" s="58" t="e">
        <f t="shared" si="152"/>
        <v>#DIV/0!</v>
      </c>
      <c r="BF115" s="30" t="e">
        <f t="shared" si="153"/>
        <v>#DIV/0!</v>
      </c>
      <c r="BG115" s="31"/>
      <c r="BH115" s="32" t="e">
        <f t="shared" si="154"/>
        <v>#DIV/0!</v>
      </c>
      <c r="BI115" s="28">
        <v>0.05</v>
      </c>
      <c r="BJ115" s="28">
        <v>2.5000000000000001E-2</v>
      </c>
      <c r="BK115" s="33" t="e">
        <f t="shared" si="155"/>
        <v>#DIV/0!</v>
      </c>
      <c r="BL115" s="33" t="e">
        <f t="shared" si="161"/>
        <v>#DIV/0!</v>
      </c>
      <c r="BM115" s="48" t="s">
        <v>139</v>
      </c>
      <c r="BO115" s="14" t="s">
        <v>84</v>
      </c>
      <c r="BP115" s="68"/>
      <c r="BQ115" s="14"/>
      <c r="BR115" s="35">
        <v>1257250.1000000001</v>
      </c>
      <c r="BS115" s="73">
        <v>62862.51</v>
      </c>
      <c r="BT115" s="98" t="e">
        <f t="shared" si="156"/>
        <v>#DIV/0!</v>
      </c>
      <c r="BU115" s="35">
        <v>45540</v>
      </c>
      <c r="BV115" s="36" t="s">
        <v>84</v>
      </c>
      <c r="BW115" s="37" t="s">
        <v>90</v>
      </c>
      <c r="BX115" s="38"/>
      <c r="BY115" s="36" t="s">
        <v>84</v>
      </c>
      <c r="BZ115" s="57">
        <v>2023</v>
      </c>
      <c r="CA115" s="32">
        <f>VLOOKUP(BZ115,$GP$1:$GR$17,2,0)</f>
        <v>31680</v>
      </c>
      <c r="CB115" s="32">
        <f>VLOOKUP(BZ115,$GP$1:$GR$17,3,0)</f>
        <v>264294</v>
      </c>
      <c r="CC115" s="32" t="e">
        <f t="shared" si="162"/>
        <v>#DIV/0!</v>
      </c>
      <c r="CD115" s="14" t="str">
        <f t="shared" si="157"/>
        <v/>
      </c>
      <c r="CF115" s="69">
        <f t="shared" si="158"/>
        <v>45540</v>
      </c>
      <c r="CG115" s="69" t="e">
        <f t="shared" si="159"/>
        <v>#DIV/0!</v>
      </c>
      <c r="CH115" s="69" t="e">
        <f t="shared" si="160"/>
        <v>#DIV/0!</v>
      </c>
      <c r="CL115" s="25"/>
      <c r="CM115" s="25"/>
      <c r="CN115" s="25"/>
      <c r="CR115" s="25"/>
      <c r="CS115" s="25"/>
      <c r="CT115" s="25"/>
      <c r="CX115" s="25"/>
      <c r="CY115" s="25"/>
      <c r="CZ115" s="25"/>
      <c r="DD115" s="25"/>
      <c r="DE115" s="25"/>
      <c r="DF115" s="25"/>
      <c r="DG115" s="25">
        <f t="shared" si="163"/>
        <v>0</v>
      </c>
    </row>
    <row r="116" spans="1:111" x14ac:dyDescent="0.25">
      <c r="A116" s="13"/>
      <c r="B116" s="13"/>
      <c r="C116" s="13"/>
      <c r="D116" s="24"/>
      <c r="E116" s="24"/>
      <c r="F116" s="100">
        <f t="shared" si="135"/>
        <v>0</v>
      </c>
      <c r="G116" s="21"/>
      <c r="J116" s="63"/>
      <c r="L116" s="63" t="s">
        <v>58</v>
      </c>
      <c r="M116" s="23" t="s">
        <v>61</v>
      </c>
      <c r="N116" s="13" t="s">
        <v>170</v>
      </c>
      <c r="O116" s="13" t="s">
        <v>148</v>
      </c>
      <c r="P116" s="13" t="s">
        <v>171</v>
      </c>
      <c r="U116" s="12">
        <f t="shared" si="136"/>
        <v>90</v>
      </c>
      <c r="X116" s="13"/>
      <c r="Y116" s="13"/>
      <c r="AA116" s="34" t="s">
        <v>84</v>
      </c>
      <c r="AB116" s="25">
        <v>0</v>
      </c>
      <c r="AC116" s="25">
        <f t="shared" si="137"/>
        <v>0</v>
      </c>
      <c r="AD116" s="55"/>
      <c r="AE116" s="55"/>
      <c r="AF116" s="45">
        <f t="shared" si="138"/>
        <v>0</v>
      </c>
      <c r="AG116" s="46" t="e">
        <f t="shared" si="139"/>
        <v>#DIV/0!</v>
      </c>
      <c r="AH116" s="26">
        <f t="shared" si="140"/>
        <v>0</v>
      </c>
      <c r="AI116" s="46" t="e">
        <f t="shared" si="141"/>
        <v>#DIV/0!</v>
      </c>
      <c r="AJ116" s="46" t="e">
        <f t="shared" si="142"/>
        <v>#DIV/0!</v>
      </c>
      <c r="AK116" s="61">
        <v>1</v>
      </c>
      <c r="AL116" s="27" t="e">
        <f t="shared" si="143"/>
        <v>#DIV/0!</v>
      </c>
      <c r="AM116" s="25" t="e">
        <f t="shared" si="144"/>
        <v>#DIV/0!</v>
      </c>
      <c r="AN116" s="25" t="e">
        <f t="shared" si="145"/>
        <v>#DIV/0!</v>
      </c>
      <c r="AO116" s="25" t="e">
        <f t="shared" si="146"/>
        <v>#DIV/0!</v>
      </c>
      <c r="AR116" s="11">
        <f t="shared" si="147"/>
        <v>180</v>
      </c>
      <c r="AS116" s="20" t="s">
        <v>147</v>
      </c>
      <c r="AU116" s="13" t="s">
        <v>142</v>
      </c>
      <c r="AV116" s="75" t="e">
        <f>VLOOKUP(AT116,Ülke!$A$1:$D$46,2,0)</f>
        <v>#N/A</v>
      </c>
      <c r="AW116" s="29" t="e">
        <f t="shared" si="148"/>
        <v>#DIV/0!</v>
      </c>
      <c r="AX116" s="64" t="e">
        <f t="shared" si="149"/>
        <v>#DIV/0!</v>
      </c>
      <c r="AY116" s="65">
        <v>43846</v>
      </c>
      <c r="AZ116" s="65">
        <v>44675</v>
      </c>
      <c r="BA116" s="50">
        <f t="shared" si="150"/>
        <v>-44675</v>
      </c>
      <c r="BB116" s="66" t="e">
        <f t="shared" si="151"/>
        <v>#DIV/0!</v>
      </c>
      <c r="BC116" s="67">
        <v>44676</v>
      </c>
      <c r="BD116" s="66" t="s">
        <v>118</v>
      </c>
      <c r="BE116" s="58" t="e">
        <f t="shared" si="152"/>
        <v>#DIV/0!</v>
      </c>
      <c r="BF116" s="30" t="e">
        <f t="shared" si="153"/>
        <v>#DIV/0!</v>
      </c>
      <c r="BG116" s="31"/>
      <c r="BH116" s="32" t="e">
        <f t="shared" si="154"/>
        <v>#DIV/0!</v>
      </c>
      <c r="BI116" s="28">
        <v>0.05</v>
      </c>
      <c r="BJ116" s="28">
        <v>2.5000000000000001E-2</v>
      </c>
      <c r="BK116" s="33" t="e">
        <f t="shared" si="155"/>
        <v>#DIV/0!</v>
      </c>
      <c r="BL116" s="33" t="e">
        <f t="shared" si="161"/>
        <v>#DIV/0!</v>
      </c>
      <c r="BM116" s="48" t="s">
        <v>139</v>
      </c>
      <c r="BO116" s="14" t="s">
        <v>84</v>
      </c>
      <c r="BP116" s="68"/>
      <c r="BQ116" s="14"/>
      <c r="BR116" s="35">
        <v>1257250.1000000001</v>
      </c>
      <c r="BS116" s="73">
        <v>62862.51</v>
      </c>
      <c r="BT116" s="98" t="e">
        <f t="shared" si="156"/>
        <v>#DIV/0!</v>
      </c>
      <c r="BU116" s="35">
        <v>45540</v>
      </c>
      <c r="BV116" s="36" t="s">
        <v>84</v>
      </c>
      <c r="BW116" s="37" t="s">
        <v>90</v>
      </c>
      <c r="BX116" s="38"/>
      <c r="BY116" s="36" t="s">
        <v>84</v>
      </c>
      <c r="BZ116" s="57">
        <v>2023</v>
      </c>
      <c r="CA116" s="32">
        <f>VLOOKUP(BZ116,$GP$1:$GR$17,2,0)</f>
        <v>31680</v>
      </c>
      <c r="CB116" s="32">
        <f>VLOOKUP(BZ116,$GP$1:$GR$17,3,0)</f>
        <v>264294</v>
      </c>
      <c r="CC116" s="32" t="e">
        <f t="shared" si="162"/>
        <v>#DIV/0!</v>
      </c>
      <c r="CD116" s="14" t="str">
        <f t="shared" si="157"/>
        <v/>
      </c>
      <c r="CF116" s="69">
        <f t="shared" si="158"/>
        <v>45540</v>
      </c>
      <c r="CG116" s="69" t="e">
        <f t="shared" si="159"/>
        <v>#DIV/0!</v>
      </c>
      <c r="CH116" s="69" t="e">
        <f t="shared" si="160"/>
        <v>#DIV/0!</v>
      </c>
      <c r="CL116" s="25"/>
      <c r="CM116" s="25"/>
      <c r="CN116" s="25"/>
      <c r="CR116" s="25"/>
      <c r="CS116" s="25"/>
      <c r="CT116" s="25"/>
      <c r="CX116" s="25"/>
      <c r="CY116" s="25"/>
      <c r="CZ116" s="25"/>
      <c r="DD116" s="25"/>
      <c r="DE116" s="25"/>
      <c r="DF116" s="25"/>
      <c r="DG116" s="25">
        <f t="shared" si="163"/>
        <v>0</v>
      </c>
    </row>
    <row r="117" spans="1:111" x14ac:dyDescent="0.25">
      <c r="A117" s="13"/>
      <c r="B117" s="13"/>
      <c r="C117" s="13"/>
      <c r="D117" s="24"/>
      <c r="E117" s="24"/>
      <c r="F117" s="100">
        <f t="shared" si="135"/>
        <v>0</v>
      </c>
      <c r="G117" s="21"/>
      <c r="J117" s="63"/>
      <c r="L117" s="63" t="s">
        <v>58</v>
      </c>
      <c r="M117" s="23" t="s">
        <v>61</v>
      </c>
      <c r="N117" s="13" t="s">
        <v>170</v>
      </c>
      <c r="O117" s="13" t="s">
        <v>148</v>
      </c>
      <c r="P117" s="13" t="s">
        <v>171</v>
      </c>
      <c r="U117" s="12">
        <f t="shared" si="136"/>
        <v>90</v>
      </c>
      <c r="X117" s="13"/>
      <c r="Y117" s="13"/>
      <c r="AA117" s="34" t="s">
        <v>84</v>
      </c>
      <c r="AB117" s="25">
        <v>0</v>
      </c>
      <c r="AC117" s="25">
        <f t="shared" si="137"/>
        <v>0</v>
      </c>
      <c r="AD117" s="55"/>
      <c r="AE117" s="55"/>
      <c r="AF117" s="45">
        <f t="shared" si="138"/>
        <v>0</v>
      </c>
      <c r="AG117" s="46" t="e">
        <f t="shared" si="139"/>
        <v>#DIV/0!</v>
      </c>
      <c r="AH117" s="26">
        <f t="shared" si="140"/>
        <v>0</v>
      </c>
      <c r="AI117" s="46" t="e">
        <f t="shared" si="141"/>
        <v>#DIV/0!</v>
      </c>
      <c r="AJ117" s="46" t="e">
        <f t="shared" si="142"/>
        <v>#DIV/0!</v>
      </c>
      <c r="AK117" s="61">
        <v>1</v>
      </c>
      <c r="AL117" s="27" t="e">
        <f t="shared" si="143"/>
        <v>#DIV/0!</v>
      </c>
      <c r="AM117" s="25" t="e">
        <f t="shared" si="144"/>
        <v>#DIV/0!</v>
      </c>
      <c r="AN117" s="25" t="e">
        <f t="shared" si="145"/>
        <v>#DIV/0!</v>
      </c>
      <c r="AO117" s="25" t="e">
        <f t="shared" si="146"/>
        <v>#DIV/0!</v>
      </c>
      <c r="AR117" s="11">
        <f t="shared" si="147"/>
        <v>180</v>
      </c>
      <c r="AS117" s="20" t="s">
        <v>147</v>
      </c>
      <c r="AU117" s="13" t="s">
        <v>142</v>
      </c>
      <c r="AV117" s="75" t="e">
        <f>VLOOKUP(AT117,Ülke!$A$1:$D$46,2,0)</f>
        <v>#N/A</v>
      </c>
      <c r="AW117" s="29" t="e">
        <f t="shared" si="148"/>
        <v>#DIV/0!</v>
      </c>
      <c r="AX117" s="64" t="e">
        <f t="shared" si="149"/>
        <v>#DIV/0!</v>
      </c>
      <c r="AY117" s="65">
        <v>43846</v>
      </c>
      <c r="AZ117" s="65">
        <v>44675</v>
      </c>
      <c r="BA117" s="50">
        <f t="shared" si="150"/>
        <v>-44675</v>
      </c>
      <c r="BB117" s="66" t="e">
        <f t="shared" si="151"/>
        <v>#DIV/0!</v>
      </c>
      <c r="BC117" s="67">
        <v>44676</v>
      </c>
      <c r="BD117" s="66" t="s">
        <v>118</v>
      </c>
      <c r="BE117" s="58" t="e">
        <f t="shared" si="152"/>
        <v>#DIV/0!</v>
      </c>
      <c r="BF117" s="30" t="e">
        <f t="shared" si="153"/>
        <v>#DIV/0!</v>
      </c>
      <c r="BG117" s="31"/>
      <c r="BH117" s="32" t="e">
        <f t="shared" si="154"/>
        <v>#DIV/0!</v>
      </c>
      <c r="BI117" s="28">
        <v>0.05</v>
      </c>
      <c r="BJ117" s="28">
        <v>2.5000000000000001E-2</v>
      </c>
      <c r="BK117" s="33" t="e">
        <f t="shared" si="155"/>
        <v>#DIV/0!</v>
      </c>
      <c r="BL117" s="33" t="e">
        <f t="shared" si="161"/>
        <v>#DIV/0!</v>
      </c>
      <c r="BM117" s="48" t="s">
        <v>139</v>
      </c>
      <c r="BO117" s="14" t="s">
        <v>84</v>
      </c>
      <c r="BP117" s="68"/>
      <c r="BQ117" s="14"/>
      <c r="BR117" s="35">
        <v>1257250.1000000001</v>
      </c>
      <c r="BS117" s="73">
        <v>62862.51</v>
      </c>
      <c r="BT117" s="98" t="e">
        <f t="shared" si="156"/>
        <v>#DIV/0!</v>
      </c>
      <c r="BU117" s="35">
        <v>45540</v>
      </c>
      <c r="BV117" s="36" t="s">
        <v>84</v>
      </c>
      <c r="BW117" s="37" t="s">
        <v>90</v>
      </c>
      <c r="BX117" s="38"/>
      <c r="BY117" s="36" t="s">
        <v>84</v>
      </c>
      <c r="BZ117" s="57">
        <v>2023</v>
      </c>
      <c r="CA117" s="32">
        <f>VLOOKUP(BZ117,$GP$1:$GR$17,2,0)</f>
        <v>31680</v>
      </c>
      <c r="CB117" s="32">
        <f>VLOOKUP(BZ117,$GP$1:$GR$17,3,0)</f>
        <v>264294</v>
      </c>
      <c r="CC117" s="32" t="e">
        <f t="shared" si="162"/>
        <v>#DIV/0!</v>
      </c>
      <c r="CD117" s="14" t="str">
        <f t="shared" si="157"/>
        <v/>
      </c>
      <c r="CF117" s="69">
        <f t="shared" si="158"/>
        <v>45540</v>
      </c>
      <c r="CG117" s="69" t="e">
        <f t="shared" si="159"/>
        <v>#DIV/0!</v>
      </c>
      <c r="CH117" s="69" t="e">
        <f t="shared" si="160"/>
        <v>#DIV/0!</v>
      </c>
      <c r="CL117" s="25"/>
      <c r="CM117" s="25"/>
      <c r="CN117" s="25"/>
      <c r="CR117" s="25"/>
      <c r="CS117" s="25"/>
      <c r="CT117" s="25"/>
      <c r="CX117" s="25"/>
      <c r="CY117" s="25"/>
      <c r="CZ117" s="25"/>
      <c r="DD117" s="25"/>
      <c r="DE117" s="25"/>
      <c r="DF117" s="25"/>
      <c r="DG117" s="25">
        <f t="shared" si="163"/>
        <v>0</v>
      </c>
    </row>
    <row r="118" spans="1:111" x14ac:dyDescent="0.25">
      <c r="A118" s="13"/>
      <c r="B118" s="13"/>
      <c r="C118" s="13"/>
      <c r="D118" s="24"/>
      <c r="E118" s="24"/>
      <c r="F118" s="100">
        <f t="shared" si="135"/>
        <v>0</v>
      </c>
      <c r="G118" s="21"/>
      <c r="J118" s="63"/>
      <c r="L118" s="63" t="s">
        <v>58</v>
      </c>
      <c r="M118" s="23" t="s">
        <v>61</v>
      </c>
      <c r="N118" s="13" t="s">
        <v>170</v>
      </c>
      <c r="O118" s="13" t="s">
        <v>148</v>
      </c>
      <c r="P118" s="13" t="s">
        <v>171</v>
      </c>
      <c r="U118" s="12">
        <f t="shared" si="136"/>
        <v>90</v>
      </c>
      <c r="X118" s="13"/>
      <c r="Y118" s="13"/>
      <c r="AA118" s="34" t="s">
        <v>84</v>
      </c>
      <c r="AB118" s="25">
        <v>0</v>
      </c>
      <c r="AC118" s="25">
        <f t="shared" si="137"/>
        <v>0</v>
      </c>
      <c r="AD118" s="55"/>
      <c r="AE118" s="55"/>
      <c r="AF118" s="45">
        <f t="shared" si="138"/>
        <v>0</v>
      </c>
      <c r="AG118" s="46" t="e">
        <f t="shared" si="139"/>
        <v>#DIV/0!</v>
      </c>
      <c r="AH118" s="26">
        <f t="shared" si="140"/>
        <v>0</v>
      </c>
      <c r="AI118" s="46" t="e">
        <f t="shared" si="141"/>
        <v>#DIV/0!</v>
      </c>
      <c r="AJ118" s="46" t="e">
        <f t="shared" si="142"/>
        <v>#DIV/0!</v>
      </c>
      <c r="AK118" s="61">
        <v>1</v>
      </c>
      <c r="AL118" s="27" t="e">
        <f t="shared" si="143"/>
        <v>#DIV/0!</v>
      </c>
      <c r="AM118" s="25" t="e">
        <f t="shared" si="144"/>
        <v>#DIV/0!</v>
      </c>
      <c r="AN118" s="25" t="e">
        <f t="shared" si="145"/>
        <v>#DIV/0!</v>
      </c>
      <c r="AO118" s="25" t="e">
        <f t="shared" si="146"/>
        <v>#DIV/0!</v>
      </c>
      <c r="AR118" s="11">
        <f t="shared" si="147"/>
        <v>180</v>
      </c>
      <c r="AS118" s="20" t="s">
        <v>147</v>
      </c>
      <c r="AU118" s="13" t="s">
        <v>142</v>
      </c>
      <c r="AV118" s="75" t="e">
        <f>VLOOKUP(AT118,Ülke!$A$1:$D$46,2,0)</f>
        <v>#N/A</v>
      </c>
      <c r="AW118" s="29" t="e">
        <f t="shared" si="148"/>
        <v>#DIV/0!</v>
      </c>
      <c r="AX118" s="64" t="e">
        <f t="shared" si="149"/>
        <v>#DIV/0!</v>
      </c>
      <c r="AY118" s="65">
        <v>43846</v>
      </c>
      <c r="AZ118" s="65">
        <v>44675</v>
      </c>
      <c r="BA118" s="50">
        <f t="shared" si="150"/>
        <v>-44675</v>
      </c>
      <c r="BB118" s="66" t="e">
        <f t="shared" si="151"/>
        <v>#DIV/0!</v>
      </c>
      <c r="BC118" s="67">
        <v>44676</v>
      </c>
      <c r="BD118" s="66" t="s">
        <v>118</v>
      </c>
      <c r="BE118" s="58" t="e">
        <f t="shared" si="152"/>
        <v>#DIV/0!</v>
      </c>
      <c r="BF118" s="30" t="e">
        <f t="shared" si="153"/>
        <v>#DIV/0!</v>
      </c>
      <c r="BG118" s="31"/>
      <c r="BH118" s="32" t="e">
        <f t="shared" si="154"/>
        <v>#DIV/0!</v>
      </c>
      <c r="BI118" s="28">
        <v>0.05</v>
      </c>
      <c r="BJ118" s="28">
        <v>2.5000000000000001E-2</v>
      </c>
      <c r="BK118" s="33" t="e">
        <f t="shared" si="155"/>
        <v>#DIV/0!</v>
      </c>
      <c r="BL118" s="33" t="e">
        <f t="shared" si="161"/>
        <v>#DIV/0!</v>
      </c>
      <c r="BM118" s="48" t="s">
        <v>139</v>
      </c>
      <c r="BO118" s="14" t="s">
        <v>84</v>
      </c>
      <c r="BP118" s="68"/>
      <c r="BQ118" s="14"/>
      <c r="BR118" s="35">
        <v>1257250.1000000001</v>
      </c>
      <c r="BS118" s="73">
        <v>62862.51</v>
      </c>
      <c r="BT118" s="98" t="e">
        <f t="shared" si="156"/>
        <v>#DIV/0!</v>
      </c>
      <c r="BU118" s="35">
        <v>45540</v>
      </c>
      <c r="BV118" s="36" t="s">
        <v>84</v>
      </c>
      <c r="BW118" s="37" t="s">
        <v>90</v>
      </c>
      <c r="BX118" s="38"/>
      <c r="BY118" s="36" t="s">
        <v>84</v>
      </c>
      <c r="BZ118" s="57">
        <v>2023</v>
      </c>
      <c r="CA118" s="32">
        <f>VLOOKUP(BZ118,$GP$1:$GR$17,2,0)</f>
        <v>31680</v>
      </c>
      <c r="CB118" s="32">
        <f>VLOOKUP(BZ118,$GP$1:$GR$17,3,0)</f>
        <v>264294</v>
      </c>
      <c r="CC118" s="32" t="e">
        <f t="shared" si="162"/>
        <v>#DIV/0!</v>
      </c>
      <c r="CD118" s="14" t="str">
        <f t="shared" si="157"/>
        <v/>
      </c>
      <c r="CF118" s="69">
        <f t="shared" si="158"/>
        <v>45540</v>
      </c>
      <c r="CG118" s="69" t="e">
        <f t="shared" si="159"/>
        <v>#DIV/0!</v>
      </c>
      <c r="CH118" s="69" t="e">
        <f t="shared" si="160"/>
        <v>#DIV/0!</v>
      </c>
      <c r="CL118" s="25"/>
      <c r="CM118" s="25"/>
      <c r="CN118" s="25"/>
      <c r="CR118" s="25"/>
      <c r="CS118" s="25"/>
      <c r="CT118" s="25"/>
      <c r="CX118" s="25"/>
      <c r="CY118" s="25"/>
      <c r="CZ118" s="25"/>
      <c r="DD118" s="25"/>
      <c r="DE118" s="25"/>
      <c r="DF118" s="25"/>
      <c r="DG118" s="25">
        <f t="shared" si="163"/>
        <v>0</v>
      </c>
    </row>
    <row r="119" spans="1:111" x14ac:dyDescent="0.25">
      <c r="A119" s="13"/>
      <c r="B119" s="13"/>
      <c r="C119" s="13"/>
      <c r="D119" s="24"/>
      <c r="E119" s="24"/>
      <c r="F119" s="100">
        <f t="shared" si="135"/>
        <v>0</v>
      </c>
      <c r="G119" s="21"/>
      <c r="J119" s="63"/>
      <c r="L119" s="63" t="s">
        <v>58</v>
      </c>
      <c r="M119" s="23" t="s">
        <v>61</v>
      </c>
      <c r="N119" s="13" t="s">
        <v>170</v>
      </c>
      <c r="O119" s="13" t="s">
        <v>148</v>
      </c>
      <c r="P119" s="13" t="s">
        <v>171</v>
      </c>
      <c r="U119" s="12">
        <f t="shared" si="136"/>
        <v>90</v>
      </c>
      <c r="X119" s="13"/>
      <c r="Y119" s="13"/>
      <c r="AA119" s="34" t="s">
        <v>84</v>
      </c>
      <c r="AB119" s="25">
        <v>0</v>
      </c>
      <c r="AC119" s="25">
        <f t="shared" si="137"/>
        <v>0</v>
      </c>
      <c r="AD119" s="55"/>
      <c r="AE119" s="55"/>
      <c r="AF119" s="45">
        <f t="shared" si="138"/>
        <v>0</v>
      </c>
      <c r="AG119" s="46" t="e">
        <f t="shared" si="139"/>
        <v>#DIV/0!</v>
      </c>
      <c r="AH119" s="26">
        <f t="shared" si="140"/>
        <v>0</v>
      </c>
      <c r="AI119" s="46" t="e">
        <f t="shared" si="141"/>
        <v>#DIV/0!</v>
      </c>
      <c r="AJ119" s="46" t="e">
        <f t="shared" si="142"/>
        <v>#DIV/0!</v>
      </c>
      <c r="AK119" s="61">
        <v>1</v>
      </c>
      <c r="AL119" s="27" t="e">
        <f t="shared" si="143"/>
        <v>#DIV/0!</v>
      </c>
      <c r="AM119" s="25" t="e">
        <f t="shared" si="144"/>
        <v>#DIV/0!</v>
      </c>
      <c r="AN119" s="25" t="e">
        <f t="shared" si="145"/>
        <v>#DIV/0!</v>
      </c>
      <c r="AO119" s="25" t="e">
        <f t="shared" si="146"/>
        <v>#DIV/0!</v>
      </c>
      <c r="AR119" s="11">
        <f t="shared" si="147"/>
        <v>180</v>
      </c>
      <c r="AS119" s="20" t="s">
        <v>147</v>
      </c>
      <c r="AU119" s="13" t="s">
        <v>142</v>
      </c>
      <c r="AV119" s="75" t="e">
        <f>VLOOKUP(AT119,Ülke!$A$1:$D$46,2,0)</f>
        <v>#N/A</v>
      </c>
      <c r="AW119" s="29" t="e">
        <f t="shared" si="148"/>
        <v>#DIV/0!</v>
      </c>
      <c r="AX119" s="64" t="e">
        <f t="shared" si="149"/>
        <v>#DIV/0!</v>
      </c>
      <c r="AY119" s="65">
        <v>43846</v>
      </c>
      <c r="AZ119" s="65">
        <v>44675</v>
      </c>
      <c r="BA119" s="50">
        <f t="shared" si="150"/>
        <v>-44675</v>
      </c>
      <c r="BB119" s="66" t="e">
        <f t="shared" si="151"/>
        <v>#DIV/0!</v>
      </c>
      <c r="BC119" s="67">
        <v>44676</v>
      </c>
      <c r="BD119" s="66" t="s">
        <v>118</v>
      </c>
      <c r="BE119" s="58" t="e">
        <f t="shared" si="152"/>
        <v>#DIV/0!</v>
      </c>
      <c r="BF119" s="30" t="e">
        <f t="shared" si="153"/>
        <v>#DIV/0!</v>
      </c>
      <c r="BG119" s="31"/>
      <c r="BH119" s="32" t="e">
        <f t="shared" si="154"/>
        <v>#DIV/0!</v>
      </c>
      <c r="BI119" s="28">
        <v>0.05</v>
      </c>
      <c r="BJ119" s="28">
        <v>2.5000000000000001E-2</v>
      </c>
      <c r="BK119" s="33" t="e">
        <f t="shared" si="155"/>
        <v>#DIV/0!</v>
      </c>
      <c r="BL119" s="33" t="e">
        <f t="shared" si="161"/>
        <v>#DIV/0!</v>
      </c>
      <c r="BM119" s="48" t="s">
        <v>139</v>
      </c>
      <c r="BO119" s="14" t="s">
        <v>84</v>
      </c>
      <c r="BP119" s="68"/>
      <c r="BQ119" s="14"/>
      <c r="BR119" s="35">
        <v>1257250.1000000001</v>
      </c>
      <c r="BS119" s="73">
        <v>62862.51</v>
      </c>
      <c r="BT119" s="98" t="e">
        <f t="shared" si="156"/>
        <v>#DIV/0!</v>
      </c>
      <c r="BU119" s="35">
        <v>45540</v>
      </c>
      <c r="BV119" s="36" t="s">
        <v>84</v>
      </c>
      <c r="BW119" s="37" t="s">
        <v>90</v>
      </c>
      <c r="BX119" s="38"/>
      <c r="BY119" s="36" t="s">
        <v>84</v>
      </c>
      <c r="BZ119" s="57">
        <v>2023</v>
      </c>
      <c r="CA119" s="32">
        <f>VLOOKUP(BZ119,$GP$1:$GR$17,2,0)</f>
        <v>31680</v>
      </c>
      <c r="CB119" s="32">
        <f>VLOOKUP(BZ119,$GP$1:$GR$17,3,0)</f>
        <v>264294</v>
      </c>
      <c r="CC119" s="32" t="e">
        <f t="shared" si="162"/>
        <v>#DIV/0!</v>
      </c>
      <c r="CD119" s="14" t="str">
        <f t="shared" si="157"/>
        <v/>
      </c>
      <c r="CF119" s="69">
        <f t="shared" si="158"/>
        <v>45540</v>
      </c>
      <c r="CG119" s="69" t="e">
        <f t="shared" si="159"/>
        <v>#DIV/0!</v>
      </c>
      <c r="CH119" s="69" t="e">
        <f t="shared" si="160"/>
        <v>#DIV/0!</v>
      </c>
      <c r="CL119" s="25"/>
      <c r="CM119" s="25"/>
      <c r="CN119" s="25"/>
      <c r="CR119" s="25"/>
      <c r="CS119" s="25"/>
      <c r="CT119" s="25"/>
      <c r="CX119" s="25"/>
      <c r="CY119" s="25"/>
      <c r="CZ119" s="25"/>
      <c r="DD119" s="25"/>
      <c r="DE119" s="25"/>
      <c r="DF119" s="25"/>
      <c r="DG119" s="25">
        <f t="shared" si="163"/>
        <v>0</v>
      </c>
    </row>
    <row r="120" spans="1:111" x14ac:dyDescent="0.25">
      <c r="A120" s="13"/>
      <c r="B120" s="13"/>
      <c r="C120" s="13"/>
      <c r="D120" s="24"/>
      <c r="E120" s="24"/>
      <c r="F120" s="100">
        <f t="shared" si="135"/>
        <v>0</v>
      </c>
      <c r="G120" s="21"/>
      <c r="J120" s="63"/>
      <c r="L120" s="63" t="s">
        <v>58</v>
      </c>
      <c r="M120" s="23" t="s">
        <v>61</v>
      </c>
      <c r="N120" s="13" t="s">
        <v>170</v>
      </c>
      <c r="O120" s="13" t="s">
        <v>148</v>
      </c>
      <c r="P120" s="13" t="s">
        <v>171</v>
      </c>
      <c r="U120" s="12">
        <f t="shared" si="136"/>
        <v>90</v>
      </c>
      <c r="X120" s="13"/>
      <c r="Y120" s="13"/>
      <c r="AA120" s="34" t="s">
        <v>84</v>
      </c>
      <c r="AB120" s="25">
        <v>0</v>
      </c>
      <c r="AC120" s="25">
        <f t="shared" si="137"/>
        <v>0</v>
      </c>
      <c r="AD120" s="55"/>
      <c r="AE120" s="55"/>
      <c r="AF120" s="45">
        <f t="shared" si="138"/>
        <v>0</v>
      </c>
      <c r="AG120" s="46" t="e">
        <f t="shared" si="139"/>
        <v>#DIV/0!</v>
      </c>
      <c r="AH120" s="26">
        <f t="shared" si="140"/>
        <v>0</v>
      </c>
      <c r="AI120" s="46" t="e">
        <f t="shared" si="141"/>
        <v>#DIV/0!</v>
      </c>
      <c r="AJ120" s="46" t="e">
        <f t="shared" si="142"/>
        <v>#DIV/0!</v>
      </c>
      <c r="AK120" s="61">
        <v>1</v>
      </c>
      <c r="AL120" s="27" t="e">
        <f t="shared" si="143"/>
        <v>#DIV/0!</v>
      </c>
      <c r="AM120" s="25" t="e">
        <f t="shared" si="144"/>
        <v>#DIV/0!</v>
      </c>
      <c r="AN120" s="25" t="e">
        <f t="shared" si="145"/>
        <v>#DIV/0!</v>
      </c>
      <c r="AO120" s="25" t="e">
        <f t="shared" si="146"/>
        <v>#DIV/0!</v>
      </c>
      <c r="AR120" s="11">
        <f t="shared" si="147"/>
        <v>180</v>
      </c>
      <c r="AS120" s="20" t="s">
        <v>147</v>
      </c>
      <c r="AU120" s="13" t="s">
        <v>142</v>
      </c>
      <c r="AV120" s="75" t="e">
        <f>VLOOKUP(AT120,Ülke!$A$1:$D$46,2,0)</f>
        <v>#N/A</v>
      </c>
      <c r="AW120" s="29" t="e">
        <f t="shared" si="148"/>
        <v>#DIV/0!</v>
      </c>
      <c r="AX120" s="64" t="e">
        <f t="shared" si="149"/>
        <v>#DIV/0!</v>
      </c>
      <c r="AY120" s="65">
        <v>43846</v>
      </c>
      <c r="AZ120" s="65">
        <v>44675</v>
      </c>
      <c r="BA120" s="50">
        <f t="shared" si="150"/>
        <v>-44675</v>
      </c>
      <c r="BB120" s="66" t="e">
        <f t="shared" si="151"/>
        <v>#DIV/0!</v>
      </c>
      <c r="BC120" s="67">
        <v>44676</v>
      </c>
      <c r="BD120" s="66" t="s">
        <v>118</v>
      </c>
      <c r="BE120" s="58" t="e">
        <f t="shared" si="152"/>
        <v>#DIV/0!</v>
      </c>
      <c r="BF120" s="30" t="e">
        <f t="shared" si="153"/>
        <v>#DIV/0!</v>
      </c>
      <c r="BG120" s="31"/>
      <c r="BH120" s="32" t="e">
        <f t="shared" si="154"/>
        <v>#DIV/0!</v>
      </c>
      <c r="BI120" s="28">
        <v>0.05</v>
      </c>
      <c r="BJ120" s="28">
        <v>2.5000000000000001E-2</v>
      </c>
      <c r="BK120" s="33" t="e">
        <f t="shared" si="155"/>
        <v>#DIV/0!</v>
      </c>
      <c r="BL120" s="33" t="e">
        <f t="shared" si="161"/>
        <v>#DIV/0!</v>
      </c>
      <c r="BM120" s="48" t="s">
        <v>139</v>
      </c>
      <c r="BO120" s="14" t="s">
        <v>84</v>
      </c>
      <c r="BP120" s="68"/>
      <c r="BQ120" s="14"/>
      <c r="BR120" s="35">
        <v>1257250.1000000001</v>
      </c>
      <c r="BS120" s="73">
        <v>62862.51</v>
      </c>
      <c r="BT120" s="98" t="e">
        <f t="shared" si="156"/>
        <v>#DIV/0!</v>
      </c>
      <c r="BU120" s="35">
        <v>45540</v>
      </c>
      <c r="BV120" s="36" t="s">
        <v>84</v>
      </c>
      <c r="BW120" s="37" t="s">
        <v>90</v>
      </c>
      <c r="BX120" s="38"/>
      <c r="BY120" s="36" t="s">
        <v>84</v>
      </c>
      <c r="BZ120" s="57">
        <v>2023</v>
      </c>
      <c r="CA120" s="32">
        <f>VLOOKUP(BZ120,$GP$1:$GR$17,2,0)</f>
        <v>31680</v>
      </c>
      <c r="CB120" s="32">
        <f>VLOOKUP(BZ120,$GP$1:$GR$17,3,0)</f>
        <v>264294</v>
      </c>
      <c r="CC120" s="32" t="e">
        <f t="shared" si="162"/>
        <v>#DIV/0!</v>
      </c>
      <c r="CD120" s="14" t="str">
        <f t="shared" si="157"/>
        <v/>
      </c>
      <c r="CF120" s="69">
        <f t="shared" si="158"/>
        <v>45540</v>
      </c>
      <c r="CG120" s="69" t="e">
        <f t="shared" si="159"/>
        <v>#DIV/0!</v>
      </c>
      <c r="CH120" s="69" t="e">
        <f t="shared" si="160"/>
        <v>#DIV/0!</v>
      </c>
      <c r="CL120" s="25"/>
      <c r="CM120" s="25"/>
      <c r="CN120" s="25"/>
      <c r="CR120" s="25"/>
      <c r="CS120" s="25"/>
      <c r="CT120" s="25"/>
      <c r="CX120" s="25"/>
      <c r="CY120" s="25"/>
      <c r="CZ120" s="25"/>
      <c r="DD120" s="25"/>
      <c r="DE120" s="25"/>
      <c r="DF120" s="25"/>
      <c r="DG120" s="25">
        <f t="shared" si="163"/>
        <v>0</v>
      </c>
    </row>
    <row r="121" spans="1:111" x14ac:dyDescent="0.25">
      <c r="A121" s="13"/>
      <c r="B121" s="13"/>
      <c r="C121" s="13"/>
      <c r="D121" s="24"/>
      <c r="E121" s="24"/>
      <c r="F121" s="100">
        <f t="shared" si="135"/>
        <v>0</v>
      </c>
      <c r="G121" s="21"/>
      <c r="J121" s="63"/>
      <c r="L121" s="63" t="s">
        <v>58</v>
      </c>
      <c r="M121" s="23" t="s">
        <v>61</v>
      </c>
      <c r="N121" s="13" t="s">
        <v>170</v>
      </c>
      <c r="O121" s="13" t="s">
        <v>148</v>
      </c>
      <c r="P121" s="13" t="s">
        <v>171</v>
      </c>
      <c r="U121" s="12">
        <f t="shared" si="136"/>
        <v>90</v>
      </c>
      <c r="X121" s="13"/>
      <c r="Y121" s="13"/>
      <c r="AA121" s="34" t="s">
        <v>84</v>
      </c>
      <c r="AB121" s="25">
        <v>0</v>
      </c>
      <c r="AC121" s="25">
        <f t="shared" si="137"/>
        <v>0</v>
      </c>
      <c r="AD121" s="55"/>
      <c r="AE121" s="55"/>
      <c r="AF121" s="45">
        <f t="shared" si="138"/>
        <v>0</v>
      </c>
      <c r="AG121" s="46" t="e">
        <f t="shared" si="139"/>
        <v>#DIV/0!</v>
      </c>
      <c r="AH121" s="26">
        <f t="shared" si="140"/>
        <v>0</v>
      </c>
      <c r="AI121" s="46" t="e">
        <f t="shared" si="141"/>
        <v>#DIV/0!</v>
      </c>
      <c r="AJ121" s="46" t="e">
        <f t="shared" si="142"/>
        <v>#DIV/0!</v>
      </c>
      <c r="AK121" s="61">
        <v>1</v>
      </c>
      <c r="AL121" s="27" t="e">
        <f t="shared" si="143"/>
        <v>#DIV/0!</v>
      </c>
      <c r="AM121" s="25" t="e">
        <f t="shared" si="144"/>
        <v>#DIV/0!</v>
      </c>
      <c r="AN121" s="25" t="e">
        <f t="shared" si="145"/>
        <v>#DIV/0!</v>
      </c>
      <c r="AO121" s="25" t="e">
        <f t="shared" si="146"/>
        <v>#DIV/0!</v>
      </c>
      <c r="AR121" s="11">
        <f t="shared" si="147"/>
        <v>180</v>
      </c>
      <c r="AS121" s="20" t="s">
        <v>147</v>
      </c>
      <c r="AU121" s="13" t="s">
        <v>142</v>
      </c>
      <c r="AV121" s="75" t="e">
        <f>VLOOKUP(AT121,Ülke!$A$1:$D$46,2,0)</f>
        <v>#N/A</v>
      </c>
      <c r="AW121" s="29" t="e">
        <f t="shared" si="148"/>
        <v>#DIV/0!</v>
      </c>
      <c r="AX121" s="64" t="e">
        <f t="shared" si="149"/>
        <v>#DIV/0!</v>
      </c>
      <c r="AY121" s="65">
        <v>43846</v>
      </c>
      <c r="AZ121" s="65">
        <v>44675</v>
      </c>
      <c r="BA121" s="50">
        <f t="shared" si="150"/>
        <v>-44675</v>
      </c>
      <c r="BB121" s="66" t="e">
        <f t="shared" si="151"/>
        <v>#DIV/0!</v>
      </c>
      <c r="BC121" s="67">
        <v>44676</v>
      </c>
      <c r="BD121" s="66" t="s">
        <v>118</v>
      </c>
      <c r="BE121" s="58" t="e">
        <f t="shared" si="152"/>
        <v>#DIV/0!</v>
      </c>
      <c r="BF121" s="30" t="e">
        <f t="shared" si="153"/>
        <v>#DIV/0!</v>
      </c>
      <c r="BG121" s="31"/>
      <c r="BH121" s="32" t="e">
        <f t="shared" si="154"/>
        <v>#DIV/0!</v>
      </c>
      <c r="BI121" s="28">
        <v>0.05</v>
      </c>
      <c r="BJ121" s="28">
        <v>2.5000000000000001E-2</v>
      </c>
      <c r="BK121" s="33" t="e">
        <f t="shared" si="155"/>
        <v>#DIV/0!</v>
      </c>
      <c r="BL121" s="33" t="e">
        <f t="shared" si="161"/>
        <v>#DIV/0!</v>
      </c>
      <c r="BM121" s="48" t="s">
        <v>139</v>
      </c>
      <c r="BO121" s="14" t="s">
        <v>84</v>
      </c>
      <c r="BP121" s="68"/>
      <c r="BQ121" s="14"/>
      <c r="BR121" s="35">
        <v>1257250.1000000001</v>
      </c>
      <c r="BS121" s="73">
        <v>62862.51</v>
      </c>
      <c r="BT121" s="98" t="e">
        <f t="shared" si="156"/>
        <v>#DIV/0!</v>
      </c>
      <c r="BU121" s="35">
        <v>45540</v>
      </c>
      <c r="BV121" s="36" t="s">
        <v>84</v>
      </c>
      <c r="BW121" s="37" t="s">
        <v>90</v>
      </c>
      <c r="BX121" s="38"/>
      <c r="BY121" s="36" t="s">
        <v>84</v>
      </c>
      <c r="BZ121" s="57">
        <v>2023</v>
      </c>
      <c r="CA121" s="32">
        <f>VLOOKUP(BZ121,$GP$1:$GR$17,2,0)</f>
        <v>31680</v>
      </c>
      <c r="CB121" s="32">
        <f>VLOOKUP(BZ121,$GP$1:$GR$17,3,0)</f>
        <v>264294</v>
      </c>
      <c r="CC121" s="32" t="e">
        <f t="shared" si="162"/>
        <v>#DIV/0!</v>
      </c>
      <c r="CD121" s="14" t="str">
        <f t="shared" si="157"/>
        <v/>
      </c>
      <c r="CF121" s="69">
        <f t="shared" si="158"/>
        <v>45540</v>
      </c>
      <c r="CG121" s="69" t="e">
        <f t="shared" si="159"/>
        <v>#DIV/0!</v>
      </c>
      <c r="CH121" s="69" t="e">
        <f t="shared" si="160"/>
        <v>#DIV/0!</v>
      </c>
      <c r="CL121" s="25"/>
      <c r="CM121" s="25"/>
      <c r="CN121" s="25"/>
      <c r="CR121" s="25"/>
      <c r="CS121" s="25"/>
      <c r="CT121" s="25"/>
      <c r="CX121" s="25"/>
      <c r="CY121" s="25"/>
      <c r="CZ121" s="25"/>
      <c r="DD121" s="25"/>
      <c r="DE121" s="25"/>
      <c r="DF121" s="25"/>
      <c r="DG121" s="25">
        <f t="shared" si="163"/>
        <v>0</v>
      </c>
    </row>
    <row r="122" spans="1:111" x14ac:dyDescent="0.25">
      <c r="A122" s="13"/>
      <c r="B122" s="13"/>
      <c r="C122" s="13"/>
      <c r="D122" s="24"/>
      <c r="E122" s="24"/>
      <c r="F122" s="100">
        <f t="shared" si="135"/>
        <v>0</v>
      </c>
      <c r="G122" s="21"/>
      <c r="J122" s="63"/>
      <c r="L122" s="63" t="s">
        <v>58</v>
      </c>
      <c r="M122" s="23" t="s">
        <v>61</v>
      </c>
      <c r="N122" s="13" t="s">
        <v>170</v>
      </c>
      <c r="O122" s="13" t="s">
        <v>148</v>
      </c>
      <c r="P122" s="13" t="s">
        <v>171</v>
      </c>
      <c r="U122" s="12">
        <f t="shared" si="136"/>
        <v>90</v>
      </c>
      <c r="X122" s="13"/>
      <c r="Y122" s="13"/>
      <c r="AA122" s="34" t="s">
        <v>84</v>
      </c>
      <c r="AB122" s="25">
        <v>0</v>
      </c>
      <c r="AC122" s="25">
        <f t="shared" si="137"/>
        <v>0</v>
      </c>
      <c r="AD122" s="55"/>
      <c r="AE122" s="55"/>
      <c r="AF122" s="45">
        <f t="shared" si="138"/>
        <v>0</v>
      </c>
      <c r="AG122" s="46" t="e">
        <f t="shared" si="139"/>
        <v>#DIV/0!</v>
      </c>
      <c r="AH122" s="26">
        <f t="shared" si="140"/>
        <v>0</v>
      </c>
      <c r="AI122" s="46" t="e">
        <f t="shared" si="141"/>
        <v>#DIV/0!</v>
      </c>
      <c r="AJ122" s="46" t="e">
        <f t="shared" si="142"/>
        <v>#DIV/0!</v>
      </c>
      <c r="AK122" s="61">
        <v>1</v>
      </c>
      <c r="AL122" s="27" t="e">
        <f t="shared" si="143"/>
        <v>#DIV/0!</v>
      </c>
      <c r="AM122" s="25" t="e">
        <f t="shared" si="144"/>
        <v>#DIV/0!</v>
      </c>
      <c r="AN122" s="25" t="e">
        <f t="shared" si="145"/>
        <v>#DIV/0!</v>
      </c>
      <c r="AO122" s="25" t="e">
        <f t="shared" si="146"/>
        <v>#DIV/0!</v>
      </c>
      <c r="AR122" s="11">
        <f t="shared" si="147"/>
        <v>180</v>
      </c>
      <c r="AS122" s="20" t="s">
        <v>147</v>
      </c>
      <c r="AU122" s="13" t="s">
        <v>142</v>
      </c>
      <c r="AV122" s="75" t="e">
        <f>VLOOKUP(AT122,Ülke!$A$1:$D$46,2,0)</f>
        <v>#N/A</v>
      </c>
      <c r="AW122" s="29" t="e">
        <f t="shared" si="148"/>
        <v>#DIV/0!</v>
      </c>
      <c r="AX122" s="64" t="e">
        <f t="shared" si="149"/>
        <v>#DIV/0!</v>
      </c>
      <c r="AY122" s="65">
        <v>43846</v>
      </c>
      <c r="AZ122" s="65">
        <v>44675</v>
      </c>
      <c r="BA122" s="50">
        <f t="shared" si="150"/>
        <v>-44675</v>
      </c>
      <c r="BB122" s="66" t="e">
        <f t="shared" si="151"/>
        <v>#DIV/0!</v>
      </c>
      <c r="BC122" s="67">
        <v>44676</v>
      </c>
      <c r="BD122" s="66" t="s">
        <v>118</v>
      </c>
      <c r="BE122" s="58" t="e">
        <f t="shared" si="152"/>
        <v>#DIV/0!</v>
      </c>
      <c r="BF122" s="30" t="e">
        <f t="shared" si="153"/>
        <v>#DIV/0!</v>
      </c>
      <c r="BG122" s="31"/>
      <c r="BH122" s="32" t="e">
        <f t="shared" si="154"/>
        <v>#DIV/0!</v>
      </c>
      <c r="BI122" s="28">
        <v>0.05</v>
      </c>
      <c r="BJ122" s="28">
        <v>2.5000000000000001E-2</v>
      </c>
      <c r="BK122" s="33" t="e">
        <f t="shared" si="155"/>
        <v>#DIV/0!</v>
      </c>
      <c r="BL122" s="33" t="e">
        <f t="shared" si="161"/>
        <v>#DIV/0!</v>
      </c>
      <c r="BM122" s="48" t="s">
        <v>139</v>
      </c>
      <c r="BO122" s="14" t="s">
        <v>84</v>
      </c>
      <c r="BP122" s="68"/>
      <c r="BQ122" s="14"/>
      <c r="BR122" s="35">
        <v>1257250.1000000001</v>
      </c>
      <c r="BS122" s="73">
        <v>62862.51</v>
      </c>
      <c r="BT122" s="98" t="e">
        <f t="shared" si="156"/>
        <v>#DIV/0!</v>
      </c>
      <c r="BU122" s="35">
        <v>45540</v>
      </c>
      <c r="BV122" s="36" t="s">
        <v>84</v>
      </c>
      <c r="BW122" s="37" t="s">
        <v>90</v>
      </c>
      <c r="BX122" s="38"/>
      <c r="BY122" s="36" t="s">
        <v>84</v>
      </c>
      <c r="BZ122" s="57">
        <v>2023</v>
      </c>
      <c r="CA122" s="32">
        <f>VLOOKUP(BZ122,$GP$1:$GR$17,2,0)</f>
        <v>31680</v>
      </c>
      <c r="CB122" s="32">
        <f>VLOOKUP(BZ122,$GP$1:$GR$17,3,0)</f>
        <v>264294</v>
      </c>
      <c r="CC122" s="32" t="e">
        <f t="shared" si="162"/>
        <v>#DIV/0!</v>
      </c>
      <c r="CD122" s="14" t="str">
        <f t="shared" si="157"/>
        <v/>
      </c>
      <c r="CF122" s="69">
        <f t="shared" si="158"/>
        <v>45540</v>
      </c>
      <c r="CG122" s="69" t="e">
        <f t="shared" si="159"/>
        <v>#DIV/0!</v>
      </c>
      <c r="CH122" s="69" t="e">
        <f t="shared" si="160"/>
        <v>#DIV/0!</v>
      </c>
      <c r="CL122" s="25"/>
      <c r="CM122" s="25"/>
      <c r="CN122" s="25"/>
      <c r="CR122" s="25"/>
      <c r="CS122" s="25"/>
      <c r="CT122" s="25"/>
      <c r="CX122" s="25"/>
      <c r="CY122" s="25"/>
      <c r="CZ122" s="25"/>
      <c r="DD122" s="25"/>
      <c r="DE122" s="25"/>
      <c r="DF122" s="25"/>
      <c r="DG122" s="25">
        <f t="shared" si="163"/>
        <v>0</v>
      </c>
    </row>
    <row r="123" spans="1:111" x14ac:dyDescent="0.25">
      <c r="A123" s="13"/>
      <c r="B123" s="13"/>
      <c r="C123" s="13"/>
      <c r="D123" s="24"/>
      <c r="E123" s="24"/>
      <c r="F123" s="100">
        <f t="shared" si="135"/>
        <v>0</v>
      </c>
      <c r="G123" s="21"/>
      <c r="J123" s="63"/>
      <c r="L123" s="63" t="s">
        <v>58</v>
      </c>
      <c r="M123" s="23" t="s">
        <v>61</v>
      </c>
      <c r="N123" s="13" t="s">
        <v>170</v>
      </c>
      <c r="O123" s="13" t="s">
        <v>148</v>
      </c>
      <c r="P123" s="13" t="s">
        <v>171</v>
      </c>
      <c r="U123" s="12">
        <f t="shared" si="136"/>
        <v>90</v>
      </c>
      <c r="X123" s="13"/>
      <c r="Y123" s="13"/>
      <c r="AA123" s="34" t="s">
        <v>84</v>
      </c>
      <c r="AB123" s="25">
        <v>0</v>
      </c>
      <c r="AC123" s="25">
        <f t="shared" si="137"/>
        <v>0</v>
      </c>
      <c r="AD123" s="55"/>
      <c r="AE123" s="55"/>
      <c r="AF123" s="45">
        <f t="shared" si="138"/>
        <v>0</v>
      </c>
      <c r="AG123" s="46" t="e">
        <f t="shared" si="139"/>
        <v>#DIV/0!</v>
      </c>
      <c r="AH123" s="26">
        <f t="shared" si="140"/>
        <v>0</v>
      </c>
      <c r="AI123" s="46" t="e">
        <f t="shared" si="141"/>
        <v>#DIV/0!</v>
      </c>
      <c r="AJ123" s="46" t="e">
        <f t="shared" si="142"/>
        <v>#DIV/0!</v>
      </c>
      <c r="AK123" s="61">
        <v>1</v>
      </c>
      <c r="AL123" s="27" t="e">
        <f t="shared" si="143"/>
        <v>#DIV/0!</v>
      </c>
      <c r="AM123" s="25" t="e">
        <f t="shared" si="144"/>
        <v>#DIV/0!</v>
      </c>
      <c r="AN123" s="25" t="e">
        <f t="shared" si="145"/>
        <v>#DIV/0!</v>
      </c>
      <c r="AO123" s="25" t="e">
        <f t="shared" si="146"/>
        <v>#DIV/0!</v>
      </c>
      <c r="AR123" s="11">
        <f t="shared" si="147"/>
        <v>180</v>
      </c>
      <c r="AS123" s="20" t="s">
        <v>147</v>
      </c>
      <c r="AU123" s="13" t="s">
        <v>142</v>
      </c>
      <c r="AV123" s="75" t="e">
        <f>VLOOKUP(AT123,Ülke!$A$1:$D$46,2,0)</f>
        <v>#N/A</v>
      </c>
      <c r="AW123" s="29" t="e">
        <f t="shared" si="148"/>
        <v>#DIV/0!</v>
      </c>
      <c r="AX123" s="64" t="e">
        <f t="shared" si="149"/>
        <v>#DIV/0!</v>
      </c>
      <c r="AY123" s="65">
        <v>43846</v>
      </c>
      <c r="AZ123" s="65">
        <v>44675</v>
      </c>
      <c r="BA123" s="50">
        <f t="shared" si="150"/>
        <v>-44675</v>
      </c>
      <c r="BB123" s="66" t="e">
        <f t="shared" si="151"/>
        <v>#DIV/0!</v>
      </c>
      <c r="BC123" s="67">
        <v>44676</v>
      </c>
      <c r="BD123" s="66" t="s">
        <v>118</v>
      </c>
      <c r="BE123" s="58" t="e">
        <f t="shared" si="152"/>
        <v>#DIV/0!</v>
      </c>
      <c r="BF123" s="30" t="e">
        <f t="shared" si="153"/>
        <v>#DIV/0!</v>
      </c>
      <c r="BG123" s="31"/>
      <c r="BH123" s="32" t="e">
        <f t="shared" si="154"/>
        <v>#DIV/0!</v>
      </c>
      <c r="BI123" s="28">
        <v>0.05</v>
      </c>
      <c r="BJ123" s="28">
        <v>2.5000000000000001E-2</v>
      </c>
      <c r="BK123" s="33" t="e">
        <f t="shared" si="155"/>
        <v>#DIV/0!</v>
      </c>
      <c r="BL123" s="33" t="e">
        <f t="shared" si="161"/>
        <v>#DIV/0!</v>
      </c>
      <c r="BM123" s="48" t="s">
        <v>139</v>
      </c>
      <c r="BO123" s="14" t="s">
        <v>84</v>
      </c>
      <c r="BP123" s="68"/>
      <c r="BQ123" s="14"/>
      <c r="BR123" s="35">
        <v>1257250.1000000001</v>
      </c>
      <c r="BS123" s="73">
        <v>62862.51</v>
      </c>
      <c r="BT123" s="98" t="e">
        <f t="shared" si="156"/>
        <v>#DIV/0!</v>
      </c>
      <c r="BU123" s="35">
        <v>45540</v>
      </c>
      <c r="BV123" s="36" t="s">
        <v>84</v>
      </c>
      <c r="BW123" s="37" t="s">
        <v>90</v>
      </c>
      <c r="BX123" s="38"/>
      <c r="BY123" s="36" t="s">
        <v>84</v>
      </c>
      <c r="BZ123" s="57">
        <v>2023</v>
      </c>
      <c r="CA123" s="32">
        <f>VLOOKUP(BZ123,$GP$1:$GR$17,2,0)</f>
        <v>31680</v>
      </c>
      <c r="CB123" s="32">
        <f>VLOOKUP(BZ123,$GP$1:$GR$17,3,0)</f>
        <v>264294</v>
      </c>
      <c r="CC123" s="32" t="e">
        <f t="shared" si="162"/>
        <v>#DIV/0!</v>
      </c>
      <c r="CD123" s="14" t="str">
        <f t="shared" si="157"/>
        <v/>
      </c>
      <c r="CF123" s="69">
        <f t="shared" si="158"/>
        <v>45540</v>
      </c>
      <c r="CG123" s="69" t="e">
        <f t="shared" si="159"/>
        <v>#DIV/0!</v>
      </c>
      <c r="CH123" s="69" t="e">
        <f t="shared" si="160"/>
        <v>#DIV/0!</v>
      </c>
      <c r="CL123" s="25"/>
      <c r="CM123" s="25"/>
      <c r="CN123" s="25"/>
      <c r="CR123" s="25"/>
      <c r="CS123" s="25"/>
      <c r="CT123" s="25"/>
      <c r="CX123" s="25"/>
      <c r="CY123" s="25"/>
      <c r="CZ123" s="25"/>
      <c r="DD123" s="25"/>
      <c r="DE123" s="25"/>
      <c r="DF123" s="25"/>
      <c r="DG123" s="25">
        <f t="shared" si="163"/>
        <v>0</v>
      </c>
    </row>
    <row r="124" spans="1:111" x14ac:dyDescent="0.25">
      <c r="A124" s="13"/>
      <c r="B124" s="13"/>
      <c r="C124" s="13"/>
      <c r="D124" s="24"/>
      <c r="E124" s="24"/>
      <c r="F124" s="100">
        <f t="shared" si="135"/>
        <v>0</v>
      </c>
      <c r="G124" s="21"/>
      <c r="J124" s="63"/>
      <c r="L124" s="63" t="s">
        <v>58</v>
      </c>
      <c r="M124" s="23" t="s">
        <v>61</v>
      </c>
      <c r="N124" s="13" t="s">
        <v>170</v>
      </c>
      <c r="O124" s="13" t="s">
        <v>148</v>
      </c>
      <c r="P124" s="13" t="s">
        <v>171</v>
      </c>
      <c r="U124" s="12">
        <f t="shared" si="136"/>
        <v>90</v>
      </c>
      <c r="X124" s="13"/>
      <c r="Y124" s="13"/>
      <c r="AA124" s="34" t="s">
        <v>84</v>
      </c>
      <c r="AB124" s="25">
        <v>0</v>
      </c>
      <c r="AC124" s="25">
        <f t="shared" si="137"/>
        <v>0</v>
      </c>
      <c r="AD124" s="55"/>
      <c r="AE124" s="55"/>
      <c r="AF124" s="45">
        <f t="shared" si="138"/>
        <v>0</v>
      </c>
      <c r="AG124" s="46" t="e">
        <f t="shared" si="139"/>
        <v>#DIV/0!</v>
      </c>
      <c r="AH124" s="26">
        <f t="shared" si="140"/>
        <v>0</v>
      </c>
      <c r="AI124" s="46" t="e">
        <f t="shared" si="141"/>
        <v>#DIV/0!</v>
      </c>
      <c r="AJ124" s="46" t="e">
        <f t="shared" si="142"/>
        <v>#DIV/0!</v>
      </c>
      <c r="AK124" s="61">
        <v>1</v>
      </c>
      <c r="AL124" s="27" t="e">
        <f t="shared" si="143"/>
        <v>#DIV/0!</v>
      </c>
      <c r="AM124" s="25" t="e">
        <f t="shared" si="144"/>
        <v>#DIV/0!</v>
      </c>
      <c r="AN124" s="25" t="e">
        <f t="shared" si="145"/>
        <v>#DIV/0!</v>
      </c>
      <c r="AO124" s="25" t="e">
        <f t="shared" si="146"/>
        <v>#DIV/0!</v>
      </c>
      <c r="AR124" s="11">
        <f t="shared" si="147"/>
        <v>180</v>
      </c>
      <c r="AS124" s="20" t="s">
        <v>147</v>
      </c>
      <c r="AU124" s="13" t="s">
        <v>142</v>
      </c>
      <c r="AV124" s="75" t="e">
        <f>VLOOKUP(AT124,Ülke!$A$1:$D$46,2,0)</f>
        <v>#N/A</v>
      </c>
      <c r="AW124" s="29" t="e">
        <f t="shared" si="148"/>
        <v>#DIV/0!</v>
      </c>
      <c r="AX124" s="64" t="e">
        <f t="shared" si="149"/>
        <v>#DIV/0!</v>
      </c>
      <c r="AY124" s="65">
        <v>43846</v>
      </c>
      <c r="AZ124" s="65">
        <v>44675</v>
      </c>
      <c r="BA124" s="50">
        <f t="shared" si="150"/>
        <v>-44675</v>
      </c>
      <c r="BB124" s="66" t="e">
        <f t="shared" si="151"/>
        <v>#DIV/0!</v>
      </c>
      <c r="BC124" s="67">
        <v>44676</v>
      </c>
      <c r="BD124" s="66" t="s">
        <v>118</v>
      </c>
      <c r="BE124" s="58" t="e">
        <f t="shared" si="152"/>
        <v>#DIV/0!</v>
      </c>
      <c r="BF124" s="30" t="e">
        <f t="shared" si="153"/>
        <v>#DIV/0!</v>
      </c>
      <c r="BG124" s="31"/>
      <c r="BH124" s="32" t="e">
        <f t="shared" si="154"/>
        <v>#DIV/0!</v>
      </c>
      <c r="BI124" s="28">
        <v>0.05</v>
      </c>
      <c r="BJ124" s="28">
        <v>2.5000000000000001E-2</v>
      </c>
      <c r="BK124" s="33" t="e">
        <f t="shared" si="155"/>
        <v>#DIV/0!</v>
      </c>
      <c r="BL124" s="33" t="e">
        <f t="shared" si="161"/>
        <v>#DIV/0!</v>
      </c>
      <c r="BM124" s="48" t="s">
        <v>139</v>
      </c>
      <c r="BO124" s="14" t="s">
        <v>84</v>
      </c>
      <c r="BP124" s="68"/>
      <c r="BQ124" s="14"/>
      <c r="BR124" s="35">
        <v>1257250.1000000001</v>
      </c>
      <c r="BS124" s="73">
        <v>62862.51</v>
      </c>
      <c r="BT124" s="98" t="e">
        <f t="shared" si="156"/>
        <v>#DIV/0!</v>
      </c>
      <c r="BU124" s="35">
        <v>45540</v>
      </c>
      <c r="BV124" s="36" t="s">
        <v>84</v>
      </c>
      <c r="BW124" s="37" t="s">
        <v>90</v>
      </c>
      <c r="BX124" s="38"/>
      <c r="BY124" s="36" t="s">
        <v>84</v>
      </c>
      <c r="BZ124" s="57">
        <v>2023</v>
      </c>
      <c r="CA124" s="32">
        <f>VLOOKUP(BZ124,$GP$1:$GR$17,2,0)</f>
        <v>31680</v>
      </c>
      <c r="CB124" s="32">
        <f>VLOOKUP(BZ124,$GP$1:$GR$17,3,0)</f>
        <v>264294</v>
      </c>
      <c r="CC124" s="32" t="e">
        <f t="shared" si="162"/>
        <v>#DIV/0!</v>
      </c>
      <c r="CD124" s="14" t="str">
        <f t="shared" si="157"/>
        <v/>
      </c>
      <c r="CF124" s="69">
        <f t="shared" si="158"/>
        <v>45540</v>
      </c>
      <c r="CG124" s="69" t="e">
        <f t="shared" si="159"/>
        <v>#DIV/0!</v>
      </c>
      <c r="CH124" s="69" t="e">
        <f t="shared" si="160"/>
        <v>#DIV/0!</v>
      </c>
      <c r="CL124" s="25"/>
      <c r="CM124" s="25"/>
      <c r="CN124" s="25"/>
      <c r="CR124" s="25"/>
      <c r="CS124" s="25"/>
      <c r="CT124" s="25"/>
      <c r="CX124" s="25"/>
      <c r="CY124" s="25"/>
      <c r="CZ124" s="25"/>
      <c r="DD124" s="25"/>
      <c r="DE124" s="25"/>
      <c r="DF124" s="25"/>
      <c r="DG124" s="25">
        <f t="shared" si="163"/>
        <v>0</v>
      </c>
    </row>
    <row r="125" spans="1:111" x14ac:dyDescent="0.25">
      <c r="A125" s="13"/>
      <c r="B125" s="13"/>
      <c r="C125" s="13"/>
      <c r="D125" s="24"/>
      <c r="E125" s="24"/>
      <c r="F125" s="100">
        <f t="shared" si="135"/>
        <v>0</v>
      </c>
      <c r="G125" s="21"/>
      <c r="J125" s="63"/>
      <c r="L125" s="63" t="s">
        <v>58</v>
      </c>
      <c r="M125" s="23" t="s">
        <v>61</v>
      </c>
      <c r="N125" s="13" t="s">
        <v>170</v>
      </c>
      <c r="O125" s="13" t="s">
        <v>148</v>
      </c>
      <c r="P125" s="13" t="s">
        <v>171</v>
      </c>
      <c r="U125" s="12">
        <f t="shared" si="136"/>
        <v>90</v>
      </c>
      <c r="X125" s="13"/>
      <c r="Y125" s="13"/>
      <c r="AA125" s="34" t="s">
        <v>84</v>
      </c>
      <c r="AB125" s="25">
        <v>0</v>
      </c>
      <c r="AC125" s="25">
        <f t="shared" si="137"/>
        <v>0</v>
      </c>
      <c r="AD125" s="55"/>
      <c r="AE125" s="55"/>
      <c r="AF125" s="45">
        <f t="shared" si="138"/>
        <v>0</v>
      </c>
      <c r="AG125" s="46" t="e">
        <f t="shared" si="139"/>
        <v>#DIV/0!</v>
      </c>
      <c r="AH125" s="26">
        <f t="shared" si="140"/>
        <v>0</v>
      </c>
      <c r="AI125" s="46" t="e">
        <f t="shared" si="141"/>
        <v>#DIV/0!</v>
      </c>
      <c r="AJ125" s="46" t="e">
        <f t="shared" si="142"/>
        <v>#DIV/0!</v>
      </c>
      <c r="AK125" s="61">
        <v>1</v>
      </c>
      <c r="AL125" s="27" t="e">
        <f t="shared" si="143"/>
        <v>#DIV/0!</v>
      </c>
      <c r="AM125" s="25" t="e">
        <f t="shared" si="144"/>
        <v>#DIV/0!</v>
      </c>
      <c r="AN125" s="25" t="e">
        <f t="shared" si="145"/>
        <v>#DIV/0!</v>
      </c>
      <c r="AO125" s="25" t="e">
        <f t="shared" si="146"/>
        <v>#DIV/0!</v>
      </c>
      <c r="AR125" s="11">
        <f t="shared" si="147"/>
        <v>180</v>
      </c>
      <c r="AS125" s="20" t="s">
        <v>147</v>
      </c>
      <c r="AU125" s="13" t="s">
        <v>142</v>
      </c>
      <c r="AV125" s="75" t="e">
        <f>VLOOKUP(AT125,Ülke!$A$1:$D$46,2,0)</f>
        <v>#N/A</v>
      </c>
      <c r="AW125" s="29" t="e">
        <f t="shared" si="148"/>
        <v>#DIV/0!</v>
      </c>
      <c r="AX125" s="64" t="e">
        <f t="shared" si="149"/>
        <v>#DIV/0!</v>
      </c>
      <c r="AY125" s="65">
        <v>43846</v>
      </c>
      <c r="AZ125" s="65">
        <v>44675</v>
      </c>
      <c r="BA125" s="50">
        <f t="shared" si="150"/>
        <v>-44675</v>
      </c>
      <c r="BB125" s="66" t="e">
        <f t="shared" si="151"/>
        <v>#DIV/0!</v>
      </c>
      <c r="BC125" s="67">
        <v>44676</v>
      </c>
      <c r="BD125" s="66" t="s">
        <v>118</v>
      </c>
      <c r="BE125" s="58" t="e">
        <f t="shared" si="152"/>
        <v>#DIV/0!</v>
      </c>
      <c r="BF125" s="30" t="e">
        <f t="shared" si="153"/>
        <v>#DIV/0!</v>
      </c>
      <c r="BG125" s="31"/>
      <c r="BH125" s="32" t="e">
        <f t="shared" si="154"/>
        <v>#DIV/0!</v>
      </c>
      <c r="BI125" s="28">
        <v>0.05</v>
      </c>
      <c r="BJ125" s="28">
        <v>2.5000000000000001E-2</v>
      </c>
      <c r="BK125" s="33" t="e">
        <f t="shared" si="155"/>
        <v>#DIV/0!</v>
      </c>
      <c r="BL125" s="33" t="e">
        <f t="shared" si="161"/>
        <v>#DIV/0!</v>
      </c>
      <c r="BM125" s="48" t="s">
        <v>139</v>
      </c>
      <c r="BO125" s="14" t="s">
        <v>84</v>
      </c>
      <c r="BP125" s="68"/>
      <c r="BQ125" s="14"/>
      <c r="BR125" s="35">
        <v>1257250.1000000001</v>
      </c>
      <c r="BS125" s="73">
        <v>62862.51</v>
      </c>
      <c r="BT125" s="98" t="e">
        <f t="shared" si="156"/>
        <v>#DIV/0!</v>
      </c>
      <c r="BU125" s="35">
        <v>45540</v>
      </c>
      <c r="BV125" s="36" t="s">
        <v>84</v>
      </c>
      <c r="BW125" s="37" t="s">
        <v>90</v>
      </c>
      <c r="BX125" s="38"/>
      <c r="BY125" s="36" t="s">
        <v>84</v>
      </c>
      <c r="BZ125" s="57">
        <v>2023</v>
      </c>
      <c r="CA125" s="32">
        <f>VLOOKUP(BZ125,$GP$1:$GR$17,2,0)</f>
        <v>31680</v>
      </c>
      <c r="CB125" s="32">
        <f>VLOOKUP(BZ125,$GP$1:$GR$17,3,0)</f>
        <v>264294</v>
      </c>
      <c r="CC125" s="32" t="e">
        <f t="shared" si="162"/>
        <v>#DIV/0!</v>
      </c>
      <c r="CD125" s="14" t="str">
        <f t="shared" si="157"/>
        <v/>
      </c>
      <c r="CF125" s="69">
        <f t="shared" si="158"/>
        <v>45540</v>
      </c>
      <c r="CG125" s="69" t="e">
        <f t="shared" si="159"/>
        <v>#DIV/0!</v>
      </c>
      <c r="CH125" s="69" t="e">
        <f t="shared" si="160"/>
        <v>#DIV/0!</v>
      </c>
      <c r="CL125" s="25"/>
      <c r="CM125" s="25"/>
      <c r="CN125" s="25"/>
      <c r="CR125" s="25"/>
      <c r="CS125" s="25"/>
      <c r="CT125" s="25"/>
      <c r="CX125" s="25"/>
      <c r="CY125" s="25"/>
      <c r="CZ125" s="25"/>
      <c r="DD125" s="25"/>
      <c r="DE125" s="25"/>
      <c r="DF125" s="25"/>
      <c r="DG125" s="25">
        <f t="shared" si="163"/>
        <v>0</v>
      </c>
    </row>
    <row r="126" spans="1:111" x14ac:dyDescent="0.25">
      <c r="A126" s="13"/>
      <c r="B126" s="13"/>
      <c r="C126" s="13"/>
      <c r="D126" s="24"/>
      <c r="E126" s="24"/>
      <c r="F126" s="100">
        <f t="shared" si="135"/>
        <v>0</v>
      </c>
      <c r="G126" s="21"/>
      <c r="J126" s="63"/>
      <c r="L126" s="63" t="s">
        <v>58</v>
      </c>
      <c r="M126" s="23" t="s">
        <v>61</v>
      </c>
      <c r="N126" s="13" t="s">
        <v>170</v>
      </c>
      <c r="O126" s="13" t="s">
        <v>148</v>
      </c>
      <c r="P126" s="13" t="s">
        <v>171</v>
      </c>
      <c r="U126" s="12">
        <f t="shared" si="136"/>
        <v>90</v>
      </c>
      <c r="X126" s="13"/>
      <c r="Y126" s="13"/>
      <c r="AA126" s="34" t="s">
        <v>84</v>
      </c>
      <c r="AB126" s="25">
        <v>0</v>
      </c>
      <c r="AC126" s="25">
        <f t="shared" si="137"/>
        <v>0</v>
      </c>
      <c r="AD126" s="55"/>
      <c r="AE126" s="55"/>
      <c r="AF126" s="45">
        <f t="shared" si="138"/>
        <v>0</v>
      </c>
      <c r="AG126" s="46" t="e">
        <f t="shared" si="139"/>
        <v>#DIV/0!</v>
      </c>
      <c r="AH126" s="26">
        <f t="shared" si="140"/>
        <v>0</v>
      </c>
      <c r="AI126" s="46" t="e">
        <f t="shared" si="141"/>
        <v>#DIV/0!</v>
      </c>
      <c r="AJ126" s="46" t="e">
        <f t="shared" si="142"/>
        <v>#DIV/0!</v>
      </c>
      <c r="AK126" s="61">
        <v>1</v>
      </c>
      <c r="AL126" s="27" t="e">
        <f t="shared" si="143"/>
        <v>#DIV/0!</v>
      </c>
      <c r="AM126" s="25" t="e">
        <f t="shared" si="144"/>
        <v>#DIV/0!</v>
      </c>
      <c r="AN126" s="25" t="e">
        <f t="shared" si="145"/>
        <v>#DIV/0!</v>
      </c>
      <c r="AO126" s="25" t="e">
        <f t="shared" si="146"/>
        <v>#DIV/0!</v>
      </c>
      <c r="AR126" s="11">
        <f t="shared" si="147"/>
        <v>180</v>
      </c>
      <c r="AS126" s="20" t="s">
        <v>147</v>
      </c>
      <c r="AU126" s="13" t="s">
        <v>142</v>
      </c>
      <c r="AV126" s="75" t="e">
        <f>VLOOKUP(AT126,Ülke!$A$1:$D$46,2,0)</f>
        <v>#N/A</v>
      </c>
      <c r="AW126" s="29" t="e">
        <f t="shared" si="148"/>
        <v>#DIV/0!</v>
      </c>
      <c r="AX126" s="64" t="e">
        <f t="shared" si="149"/>
        <v>#DIV/0!</v>
      </c>
      <c r="AY126" s="65">
        <v>43846</v>
      </c>
      <c r="AZ126" s="65">
        <v>44675</v>
      </c>
      <c r="BA126" s="50">
        <f t="shared" si="150"/>
        <v>-44675</v>
      </c>
      <c r="BB126" s="66" t="e">
        <f t="shared" si="151"/>
        <v>#DIV/0!</v>
      </c>
      <c r="BC126" s="67">
        <v>44676</v>
      </c>
      <c r="BD126" s="66" t="s">
        <v>118</v>
      </c>
      <c r="BE126" s="58" t="e">
        <f t="shared" si="152"/>
        <v>#DIV/0!</v>
      </c>
      <c r="BF126" s="30" t="e">
        <f t="shared" si="153"/>
        <v>#DIV/0!</v>
      </c>
      <c r="BG126" s="31"/>
      <c r="BH126" s="32" t="e">
        <f t="shared" si="154"/>
        <v>#DIV/0!</v>
      </c>
      <c r="BI126" s="28">
        <v>0.05</v>
      </c>
      <c r="BJ126" s="28">
        <v>2.5000000000000001E-2</v>
      </c>
      <c r="BK126" s="33" t="e">
        <f t="shared" si="155"/>
        <v>#DIV/0!</v>
      </c>
      <c r="BL126" s="33" t="e">
        <f t="shared" si="161"/>
        <v>#DIV/0!</v>
      </c>
      <c r="BM126" s="48" t="s">
        <v>139</v>
      </c>
      <c r="BO126" s="14" t="s">
        <v>84</v>
      </c>
      <c r="BP126" s="68"/>
      <c r="BQ126" s="14"/>
      <c r="BR126" s="35">
        <v>1257250.1000000001</v>
      </c>
      <c r="BS126" s="73">
        <v>62862.51</v>
      </c>
      <c r="BT126" s="98" t="e">
        <f t="shared" si="156"/>
        <v>#DIV/0!</v>
      </c>
      <c r="BU126" s="35">
        <v>45540</v>
      </c>
      <c r="BV126" s="36" t="s">
        <v>84</v>
      </c>
      <c r="BW126" s="37" t="s">
        <v>90</v>
      </c>
      <c r="BX126" s="38"/>
      <c r="BY126" s="36" t="s">
        <v>84</v>
      </c>
      <c r="BZ126" s="57">
        <v>2023</v>
      </c>
      <c r="CA126" s="32">
        <f>VLOOKUP(BZ126,$GP$1:$GR$17,2,0)</f>
        <v>31680</v>
      </c>
      <c r="CB126" s="32">
        <f>VLOOKUP(BZ126,$GP$1:$GR$17,3,0)</f>
        <v>264294</v>
      </c>
      <c r="CC126" s="32" t="e">
        <f t="shared" si="162"/>
        <v>#DIV/0!</v>
      </c>
      <c r="CD126" s="14" t="str">
        <f t="shared" si="157"/>
        <v/>
      </c>
      <c r="CF126" s="69">
        <f t="shared" si="158"/>
        <v>45540</v>
      </c>
      <c r="CG126" s="69" t="e">
        <f t="shared" si="159"/>
        <v>#DIV/0!</v>
      </c>
      <c r="CH126" s="69" t="e">
        <f t="shared" si="160"/>
        <v>#DIV/0!</v>
      </c>
      <c r="CL126" s="25"/>
      <c r="CM126" s="25"/>
      <c r="CN126" s="25"/>
      <c r="CR126" s="25"/>
      <c r="CS126" s="25"/>
      <c r="CT126" s="25"/>
      <c r="CX126" s="25"/>
      <c r="CY126" s="25"/>
      <c r="CZ126" s="25"/>
      <c r="DD126" s="25"/>
      <c r="DE126" s="25"/>
      <c r="DF126" s="25"/>
      <c r="DG126" s="25">
        <f t="shared" si="163"/>
        <v>0</v>
      </c>
    </row>
    <row r="127" spans="1:111" x14ac:dyDescent="0.25">
      <c r="A127" s="13"/>
      <c r="B127" s="13"/>
      <c r="C127" s="13"/>
      <c r="D127" s="24"/>
      <c r="E127" s="24"/>
      <c r="F127" s="100">
        <f t="shared" ref="F127:F190" si="164">+D127*0.75</f>
        <v>0</v>
      </c>
      <c r="G127" s="21"/>
      <c r="J127" s="63"/>
      <c r="L127" s="63" t="s">
        <v>58</v>
      </c>
      <c r="M127" s="23" t="s">
        <v>61</v>
      </c>
      <c r="N127" s="13" t="s">
        <v>170</v>
      </c>
      <c r="O127" s="13" t="s">
        <v>148</v>
      </c>
      <c r="P127" s="13" t="s">
        <v>171</v>
      </c>
      <c r="U127" s="12">
        <f t="shared" ref="U127:U190" si="165">+T127+90</f>
        <v>90</v>
      </c>
      <c r="X127" s="13"/>
      <c r="Y127" s="13"/>
      <c r="AA127" s="34" t="s">
        <v>84</v>
      </c>
      <c r="AB127" s="25">
        <v>0</v>
      </c>
      <c r="AC127" s="25">
        <f t="shared" ref="AC127:AC190" si="166">+Z127-AB127</f>
        <v>0</v>
      </c>
      <c r="AD127" s="55"/>
      <c r="AE127" s="55"/>
      <c r="AF127" s="45">
        <f t="shared" ref="AF127:AF190" si="167">+Z127*AD127</f>
        <v>0</v>
      </c>
      <c r="AG127" s="46" t="e">
        <f t="shared" ref="AG127:AG190" si="168">+AF127/AE127</f>
        <v>#DIV/0!</v>
      </c>
      <c r="AH127" s="26">
        <f t="shared" ref="AH127:AH190" si="169">+AB127*AD127</f>
        <v>0</v>
      </c>
      <c r="AI127" s="46" t="e">
        <f t="shared" ref="AI127:AI190" si="170">+AH127/AE127</f>
        <v>#DIV/0!</v>
      </c>
      <c r="AJ127" s="46" t="e">
        <f t="shared" ref="AJ127:AJ190" si="171">+AG127-AI127</f>
        <v>#DIV/0!</v>
      </c>
      <c r="AK127" s="61">
        <v>1</v>
      </c>
      <c r="AL127" s="27" t="e">
        <f t="shared" ref="AL127:AL190" si="172">+AD127/AE127</f>
        <v>#DIV/0!</v>
      </c>
      <c r="AM127" s="25" t="e">
        <f t="shared" ref="AM127:AM190" si="173">+Z127*AL127</f>
        <v>#DIV/0!</v>
      </c>
      <c r="AN127" s="25" t="e">
        <f t="shared" ref="AN127:AN190" si="174">+AB127*AL127</f>
        <v>#DIV/0!</v>
      </c>
      <c r="AO127" s="25" t="e">
        <f t="shared" ref="AO127:AO190" si="175">+AC127*AL127</f>
        <v>#DIV/0!</v>
      </c>
      <c r="AR127" s="11">
        <f t="shared" ref="AR127:AR190" si="176">+AQ127+180</f>
        <v>180</v>
      </c>
      <c r="AS127" s="20" t="s">
        <v>147</v>
      </c>
      <c r="AU127" s="13" t="s">
        <v>142</v>
      </c>
      <c r="AV127" s="75" t="e">
        <f>VLOOKUP(AT127,Ülke!$A$1:$D$46,2,0)</f>
        <v>#N/A</v>
      </c>
      <c r="AW127" s="29" t="e">
        <f t="shared" ref="AW127:AW190" si="177">+AM127*AV127</f>
        <v>#DIV/0!</v>
      </c>
      <c r="AX127" s="64" t="e">
        <f t="shared" ref="AX127:AX190" si="178">IF(AM127*0.1&gt;30000,AM127*0.1,30000)</f>
        <v>#DIV/0!</v>
      </c>
      <c r="AY127" s="65">
        <v>43846</v>
      </c>
      <c r="AZ127" s="65">
        <v>44675</v>
      </c>
      <c r="BA127" s="50">
        <f t="shared" ref="BA127:BA190" si="179">+AQ127-AZ127</f>
        <v>-44675</v>
      </c>
      <c r="BB127" s="66" t="e">
        <f t="shared" ref="BB127:BB190" si="180">IF(AM127*0.1&gt;15000,AM127*0.1,15000)</f>
        <v>#DIV/0!</v>
      </c>
      <c r="BC127" s="67">
        <v>44676</v>
      </c>
      <c r="BD127" s="66" t="s">
        <v>118</v>
      </c>
      <c r="BE127" s="58" t="e">
        <f t="shared" ref="BE127:BE190" si="181">IF(BA127&gt;0,BB127,AX127)</f>
        <v>#DIV/0!</v>
      </c>
      <c r="BF127" s="30" t="e">
        <f t="shared" ref="BF127:BF190" si="182">IF(AO127-AW127-BE127&lt;0,0,AO127-AW127-BE127)</f>
        <v>#DIV/0!</v>
      </c>
      <c r="BG127" s="31"/>
      <c r="BH127" s="32" t="e">
        <f t="shared" ref="BH127:BH190" si="183">IF(BF127&lt;0,0,BF127*BG127)</f>
        <v>#DIV/0!</v>
      </c>
      <c r="BI127" s="28">
        <v>0.05</v>
      </c>
      <c r="BJ127" s="28">
        <v>2.5000000000000001E-2</v>
      </c>
      <c r="BK127" s="33" t="e">
        <f t="shared" ref="BK127:BK190" si="184">+BH127*BI127</f>
        <v>#DIV/0!</v>
      </c>
      <c r="BL127" s="33" t="e">
        <f t="shared" si="161"/>
        <v>#DIV/0!</v>
      </c>
      <c r="BM127" s="48" t="s">
        <v>139</v>
      </c>
      <c r="BO127" s="14" t="s">
        <v>84</v>
      </c>
      <c r="BP127" s="68"/>
      <c r="BQ127" s="14"/>
      <c r="BR127" s="35">
        <v>1257250.1000000001</v>
      </c>
      <c r="BS127" s="73">
        <v>62862.51</v>
      </c>
      <c r="BT127" s="98" t="e">
        <f t="shared" ref="BT127:BT190" si="185">+BS127-BK127</f>
        <v>#DIV/0!</v>
      </c>
      <c r="BU127" s="35">
        <v>45540</v>
      </c>
      <c r="BV127" s="36" t="s">
        <v>84</v>
      </c>
      <c r="BW127" s="37" t="s">
        <v>90</v>
      </c>
      <c r="BX127" s="38"/>
      <c r="BY127" s="36" t="s">
        <v>84</v>
      </c>
      <c r="BZ127" s="57">
        <v>2023</v>
      </c>
      <c r="CA127" s="32">
        <f>VLOOKUP(BZ127,$GP$1:$GR$17,2,0)</f>
        <v>31680</v>
      </c>
      <c r="CB127" s="32">
        <f>VLOOKUP(BZ127,$GP$1:$GR$17,3,0)</f>
        <v>264294</v>
      </c>
      <c r="CC127" s="32" t="e">
        <f t="shared" si="162"/>
        <v>#DIV/0!</v>
      </c>
      <c r="CD127" s="14" t="str">
        <f t="shared" ref="CD127:CD190" si="186">RIGHT(AQ127,4)</f>
        <v/>
      </c>
      <c r="CF127" s="69">
        <f t="shared" ref="CF127:CF190" si="187">+BU127-Z127</f>
        <v>45540</v>
      </c>
      <c r="CG127" s="69" t="e">
        <f t="shared" ref="CG127:CG190" si="188">+AM127-BU127</f>
        <v>#DIV/0!</v>
      </c>
      <c r="CH127" s="69" t="e">
        <f t="shared" ref="CH127:CH190" si="189">+BU127-BF127</f>
        <v>#DIV/0!</v>
      </c>
      <c r="CL127" s="25"/>
      <c r="CM127" s="25"/>
      <c r="CN127" s="25"/>
      <c r="CR127" s="25"/>
      <c r="CS127" s="25"/>
      <c r="CT127" s="25"/>
      <c r="CX127" s="25"/>
      <c r="CY127" s="25"/>
      <c r="CZ127" s="25"/>
      <c r="DD127" s="25"/>
      <c r="DE127" s="25"/>
      <c r="DF127" s="25"/>
      <c r="DG127" s="25">
        <f t="shared" si="163"/>
        <v>0</v>
      </c>
    </row>
    <row r="128" spans="1:111" x14ac:dyDescent="0.25">
      <c r="A128" s="13"/>
      <c r="B128" s="13"/>
      <c r="C128" s="13"/>
      <c r="D128" s="24"/>
      <c r="E128" s="24"/>
      <c r="F128" s="100">
        <f t="shared" si="164"/>
        <v>0</v>
      </c>
      <c r="G128" s="21"/>
      <c r="J128" s="63"/>
      <c r="L128" s="63" t="s">
        <v>58</v>
      </c>
      <c r="M128" s="23" t="s">
        <v>61</v>
      </c>
      <c r="N128" s="13" t="s">
        <v>170</v>
      </c>
      <c r="O128" s="13" t="s">
        <v>148</v>
      </c>
      <c r="P128" s="13" t="s">
        <v>171</v>
      </c>
      <c r="U128" s="12">
        <f t="shared" si="165"/>
        <v>90</v>
      </c>
      <c r="X128" s="13"/>
      <c r="Y128" s="13"/>
      <c r="AA128" s="34" t="s">
        <v>84</v>
      </c>
      <c r="AB128" s="25">
        <v>0</v>
      </c>
      <c r="AC128" s="25">
        <f t="shared" si="166"/>
        <v>0</v>
      </c>
      <c r="AD128" s="55"/>
      <c r="AE128" s="55"/>
      <c r="AF128" s="45">
        <f t="shared" si="167"/>
        <v>0</v>
      </c>
      <c r="AG128" s="46" t="e">
        <f t="shared" si="168"/>
        <v>#DIV/0!</v>
      </c>
      <c r="AH128" s="26">
        <f t="shared" si="169"/>
        <v>0</v>
      </c>
      <c r="AI128" s="46" t="e">
        <f t="shared" si="170"/>
        <v>#DIV/0!</v>
      </c>
      <c r="AJ128" s="46" t="e">
        <f t="shared" si="171"/>
        <v>#DIV/0!</v>
      </c>
      <c r="AK128" s="61">
        <v>1</v>
      </c>
      <c r="AL128" s="27" t="e">
        <f t="shared" si="172"/>
        <v>#DIV/0!</v>
      </c>
      <c r="AM128" s="25" t="e">
        <f t="shared" si="173"/>
        <v>#DIV/0!</v>
      </c>
      <c r="AN128" s="25" t="e">
        <f t="shared" si="174"/>
        <v>#DIV/0!</v>
      </c>
      <c r="AO128" s="25" t="e">
        <f t="shared" si="175"/>
        <v>#DIV/0!</v>
      </c>
      <c r="AR128" s="11">
        <f t="shared" si="176"/>
        <v>180</v>
      </c>
      <c r="AS128" s="20" t="s">
        <v>147</v>
      </c>
      <c r="AU128" s="13" t="s">
        <v>142</v>
      </c>
      <c r="AV128" s="75" t="e">
        <f>VLOOKUP(AT128,Ülke!$A$1:$D$46,2,0)</f>
        <v>#N/A</v>
      </c>
      <c r="AW128" s="29" t="e">
        <f t="shared" si="177"/>
        <v>#DIV/0!</v>
      </c>
      <c r="AX128" s="64" t="e">
        <f t="shared" si="178"/>
        <v>#DIV/0!</v>
      </c>
      <c r="AY128" s="65">
        <v>43846</v>
      </c>
      <c r="AZ128" s="65">
        <v>44675</v>
      </c>
      <c r="BA128" s="50">
        <f t="shared" si="179"/>
        <v>-44675</v>
      </c>
      <c r="BB128" s="66" t="e">
        <f t="shared" si="180"/>
        <v>#DIV/0!</v>
      </c>
      <c r="BC128" s="67">
        <v>44676</v>
      </c>
      <c r="BD128" s="66" t="s">
        <v>118</v>
      </c>
      <c r="BE128" s="58" t="e">
        <f t="shared" si="181"/>
        <v>#DIV/0!</v>
      </c>
      <c r="BF128" s="30" t="e">
        <f t="shared" si="182"/>
        <v>#DIV/0!</v>
      </c>
      <c r="BG128" s="31"/>
      <c r="BH128" s="32" t="e">
        <f t="shared" si="183"/>
        <v>#DIV/0!</v>
      </c>
      <c r="BI128" s="28">
        <v>0.05</v>
      </c>
      <c r="BJ128" s="28">
        <v>2.5000000000000001E-2</v>
      </c>
      <c r="BK128" s="33" t="e">
        <f t="shared" si="184"/>
        <v>#DIV/0!</v>
      </c>
      <c r="BL128" s="33" t="e">
        <f t="shared" ref="BL128:BL191" si="190">+BH128*BJ128</f>
        <v>#DIV/0!</v>
      </c>
      <c r="BM128" s="48" t="s">
        <v>139</v>
      </c>
      <c r="BO128" s="14" t="s">
        <v>84</v>
      </c>
      <c r="BP128" s="68"/>
      <c r="BQ128" s="14"/>
      <c r="BR128" s="35">
        <v>1257250.1000000001</v>
      </c>
      <c r="BS128" s="73">
        <v>62862.51</v>
      </c>
      <c r="BT128" s="98" t="e">
        <f t="shared" si="185"/>
        <v>#DIV/0!</v>
      </c>
      <c r="BU128" s="35">
        <v>45540</v>
      </c>
      <c r="BV128" s="36" t="s">
        <v>84</v>
      </c>
      <c r="BW128" s="37" t="s">
        <v>90</v>
      </c>
      <c r="BX128" s="38"/>
      <c r="BY128" s="36" t="s">
        <v>84</v>
      </c>
      <c r="BZ128" s="57">
        <v>2023</v>
      </c>
      <c r="CA128" s="32">
        <f>VLOOKUP(BZ128,$GP$1:$GR$17,2,0)</f>
        <v>31680</v>
      </c>
      <c r="CB128" s="32">
        <f>VLOOKUP(BZ128,$GP$1:$GR$17,3,0)</f>
        <v>264294</v>
      </c>
      <c r="CC128" s="32" t="e">
        <f t="shared" ref="CC128:CC191" si="191">IF(BK128&gt;CA128,BK128,CA128)</f>
        <v>#DIV/0!</v>
      </c>
      <c r="CD128" s="14" t="str">
        <f t="shared" si="186"/>
        <v/>
      </c>
      <c r="CF128" s="69">
        <f t="shared" si="187"/>
        <v>45540</v>
      </c>
      <c r="CG128" s="69" t="e">
        <f t="shared" si="188"/>
        <v>#DIV/0!</v>
      </c>
      <c r="CH128" s="69" t="e">
        <f t="shared" si="189"/>
        <v>#DIV/0!</v>
      </c>
      <c r="CL128" s="25"/>
      <c r="CM128" s="25"/>
      <c r="CN128" s="25"/>
      <c r="CR128" s="25"/>
      <c r="CS128" s="25"/>
      <c r="CT128" s="25"/>
      <c r="CX128" s="25"/>
      <c r="CY128" s="25"/>
      <c r="CZ128" s="25"/>
      <c r="DD128" s="25"/>
      <c r="DE128" s="25"/>
      <c r="DF128" s="25"/>
      <c r="DG128" s="25">
        <f t="shared" si="163"/>
        <v>0</v>
      </c>
    </row>
    <row r="129" spans="1:111" x14ac:dyDescent="0.25">
      <c r="A129" s="13"/>
      <c r="B129" s="13"/>
      <c r="C129" s="13"/>
      <c r="D129" s="24"/>
      <c r="E129" s="24"/>
      <c r="F129" s="100">
        <f t="shared" si="164"/>
        <v>0</v>
      </c>
      <c r="G129" s="21"/>
      <c r="J129" s="63"/>
      <c r="L129" s="63" t="s">
        <v>58</v>
      </c>
      <c r="M129" s="23" t="s">
        <v>61</v>
      </c>
      <c r="N129" s="13" t="s">
        <v>170</v>
      </c>
      <c r="O129" s="13" t="s">
        <v>148</v>
      </c>
      <c r="P129" s="13" t="s">
        <v>171</v>
      </c>
      <c r="U129" s="12">
        <f t="shared" si="165"/>
        <v>90</v>
      </c>
      <c r="X129" s="13"/>
      <c r="Y129" s="13"/>
      <c r="AA129" s="34" t="s">
        <v>84</v>
      </c>
      <c r="AB129" s="25">
        <v>0</v>
      </c>
      <c r="AC129" s="25">
        <f t="shared" si="166"/>
        <v>0</v>
      </c>
      <c r="AD129" s="55"/>
      <c r="AE129" s="55"/>
      <c r="AF129" s="45">
        <f t="shared" si="167"/>
        <v>0</v>
      </c>
      <c r="AG129" s="46" t="e">
        <f t="shared" si="168"/>
        <v>#DIV/0!</v>
      </c>
      <c r="AH129" s="26">
        <f t="shared" si="169"/>
        <v>0</v>
      </c>
      <c r="AI129" s="46" t="e">
        <f t="shared" si="170"/>
        <v>#DIV/0!</v>
      </c>
      <c r="AJ129" s="46" t="e">
        <f t="shared" si="171"/>
        <v>#DIV/0!</v>
      </c>
      <c r="AK129" s="61">
        <v>1</v>
      </c>
      <c r="AL129" s="27" t="e">
        <f t="shared" si="172"/>
        <v>#DIV/0!</v>
      </c>
      <c r="AM129" s="25" t="e">
        <f t="shared" si="173"/>
        <v>#DIV/0!</v>
      </c>
      <c r="AN129" s="25" t="e">
        <f t="shared" si="174"/>
        <v>#DIV/0!</v>
      </c>
      <c r="AO129" s="25" t="e">
        <f t="shared" si="175"/>
        <v>#DIV/0!</v>
      </c>
      <c r="AR129" s="11">
        <f t="shared" si="176"/>
        <v>180</v>
      </c>
      <c r="AS129" s="20" t="s">
        <v>147</v>
      </c>
      <c r="AU129" s="13" t="s">
        <v>142</v>
      </c>
      <c r="AV129" s="75" t="e">
        <f>VLOOKUP(AT129,Ülke!$A$1:$D$46,2,0)</f>
        <v>#N/A</v>
      </c>
      <c r="AW129" s="29" t="e">
        <f t="shared" si="177"/>
        <v>#DIV/0!</v>
      </c>
      <c r="AX129" s="64" t="e">
        <f t="shared" si="178"/>
        <v>#DIV/0!</v>
      </c>
      <c r="AY129" s="65">
        <v>43846</v>
      </c>
      <c r="AZ129" s="65">
        <v>44675</v>
      </c>
      <c r="BA129" s="50">
        <f t="shared" si="179"/>
        <v>-44675</v>
      </c>
      <c r="BB129" s="66" t="e">
        <f t="shared" si="180"/>
        <v>#DIV/0!</v>
      </c>
      <c r="BC129" s="67">
        <v>44676</v>
      </c>
      <c r="BD129" s="66" t="s">
        <v>118</v>
      </c>
      <c r="BE129" s="58" t="e">
        <f t="shared" si="181"/>
        <v>#DIV/0!</v>
      </c>
      <c r="BF129" s="30" t="e">
        <f t="shared" si="182"/>
        <v>#DIV/0!</v>
      </c>
      <c r="BG129" s="31"/>
      <c r="BH129" s="32" t="e">
        <f t="shared" si="183"/>
        <v>#DIV/0!</v>
      </c>
      <c r="BI129" s="28">
        <v>0.05</v>
      </c>
      <c r="BJ129" s="28">
        <v>2.5000000000000001E-2</v>
      </c>
      <c r="BK129" s="33" t="e">
        <f t="shared" si="184"/>
        <v>#DIV/0!</v>
      </c>
      <c r="BL129" s="33" t="e">
        <f t="shared" si="190"/>
        <v>#DIV/0!</v>
      </c>
      <c r="BM129" s="48" t="s">
        <v>139</v>
      </c>
      <c r="BO129" s="14" t="s">
        <v>84</v>
      </c>
      <c r="BP129" s="68"/>
      <c r="BQ129" s="14"/>
      <c r="BR129" s="35">
        <v>1257250.1000000001</v>
      </c>
      <c r="BS129" s="73">
        <v>62862.51</v>
      </c>
      <c r="BT129" s="98" t="e">
        <f t="shared" si="185"/>
        <v>#DIV/0!</v>
      </c>
      <c r="BU129" s="35">
        <v>45540</v>
      </c>
      <c r="BV129" s="36" t="s">
        <v>84</v>
      </c>
      <c r="BW129" s="37" t="s">
        <v>90</v>
      </c>
      <c r="BX129" s="38"/>
      <c r="BY129" s="36" t="s">
        <v>84</v>
      </c>
      <c r="BZ129" s="57">
        <v>2023</v>
      </c>
      <c r="CA129" s="32">
        <f>VLOOKUP(BZ129,$GP$1:$GR$17,2,0)</f>
        <v>31680</v>
      </c>
      <c r="CB129" s="32">
        <f>VLOOKUP(BZ129,$GP$1:$GR$17,3,0)</f>
        <v>264294</v>
      </c>
      <c r="CC129" s="32" t="e">
        <f t="shared" si="191"/>
        <v>#DIV/0!</v>
      </c>
      <c r="CD129" s="14" t="str">
        <f t="shared" si="186"/>
        <v/>
      </c>
      <c r="CF129" s="69">
        <f t="shared" si="187"/>
        <v>45540</v>
      </c>
      <c r="CG129" s="69" t="e">
        <f t="shared" si="188"/>
        <v>#DIV/0!</v>
      </c>
      <c r="CH129" s="69" t="e">
        <f t="shared" si="189"/>
        <v>#DIV/0!</v>
      </c>
      <c r="CL129" s="25"/>
      <c r="CM129" s="25"/>
      <c r="CN129" s="25"/>
      <c r="CR129" s="25"/>
      <c r="CS129" s="25"/>
      <c r="CT129" s="25"/>
      <c r="CX129" s="25"/>
      <c r="CY129" s="25"/>
      <c r="CZ129" s="25"/>
      <c r="DD129" s="25"/>
      <c r="DE129" s="25"/>
      <c r="DF129" s="25"/>
      <c r="DG129" s="25">
        <f t="shared" si="163"/>
        <v>0</v>
      </c>
    </row>
    <row r="130" spans="1:111" x14ac:dyDescent="0.25">
      <c r="A130" s="13"/>
      <c r="B130" s="13"/>
      <c r="C130" s="13"/>
      <c r="D130" s="24"/>
      <c r="E130" s="24"/>
      <c r="F130" s="100">
        <f t="shared" si="164"/>
        <v>0</v>
      </c>
      <c r="G130" s="21"/>
      <c r="J130" s="63"/>
      <c r="L130" s="63" t="s">
        <v>58</v>
      </c>
      <c r="M130" s="23" t="s">
        <v>61</v>
      </c>
      <c r="N130" s="13" t="s">
        <v>170</v>
      </c>
      <c r="O130" s="13" t="s">
        <v>148</v>
      </c>
      <c r="P130" s="13" t="s">
        <v>171</v>
      </c>
      <c r="U130" s="12">
        <f t="shared" si="165"/>
        <v>90</v>
      </c>
      <c r="X130" s="13"/>
      <c r="Y130" s="13"/>
      <c r="AA130" s="34" t="s">
        <v>84</v>
      </c>
      <c r="AB130" s="25">
        <v>0</v>
      </c>
      <c r="AC130" s="25">
        <f t="shared" si="166"/>
        <v>0</v>
      </c>
      <c r="AD130" s="55"/>
      <c r="AE130" s="55"/>
      <c r="AF130" s="45">
        <f t="shared" si="167"/>
        <v>0</v>
      </c>
      <c r="AG130" s="46" t="e">
        <f t="shared" si="168"/>
        <v>#DIV/0!</v>
      </c>
      <c r="AH130" s="26">
        <f t="shared" si="169"/>
        <v>0</v>
      </c>
      <c r="AI130" s="46" t="e">
        <f t="shared" si="170"/>
        <v>#DIV/0!</v>
      </c>
      <c r="AJ130" s="46" t="e">
        <f t="shared" si="171"/>
        <v>#DIV/0!</v>
      </c>
      <c r="AK130" s="61">
        <v>1</v>
      </c>
      <c r="AL130" s="27" t="e">
        <f t="shared" si="172"/>
        <v>#DIV/0!</v>
      </c>
      <c r="AM130" s="25" t="e">
        <f t="shared" si="173"/>
        <v>#DIV/0!</v>
      </c>
      <c r="AN130" s="25" t="e">
        <f t="shared" si="174"/>
        <v>#DIV/0!</v>
      </c>
      <c r="AO130" s="25" t="e">
        <f t="shared" si="175"/>
        <v>#DIV/0!</v>
      </c>
      <c r="AR130" s="11">
        <f t="shared" si="176"/>
        <v>180</v>
      </c>
      <c r="AS130" s="20" t="s">
        <v>147</v>
      </c>
      <c r="AU130" s="13" t="s">
        <v>142</v>
      </c>
      <c r="AV130" s="75" t="e">
        <f>VLOOKUP(AT130,Ülke!$A$1:$D$46,2,0)</f>
        <v>#N/A</v>
      </c>
      <c r="AW130" s="29" t="e">
        <f t="shared" si="177"/>
        <v>#DIV/0!</v>
      </c>
      <c r="AX130" s="64" t="e">
        <f t="shared" si="178"/>
        <v>#DIV/0!</v>
      </c>
      <c r="AY130" s="65">
        <v>43846</v>
      </c>
      <c r="AZ130" s="65">
        <v>44675</v>
      </c>
      <c r="BA130" s="50">
        <f t="shared" si="179"/>
        <v>-44675</v>
      </c>
      <c r="BB130" s="66" t="e">
        <f t="shared" si="180"/>
        <v>#DIV/0!</v>
      </c>
      <c r="BC130" s="67">
        <v>44676</v>
      </c>
      <c r="BD130" s="66" t="s">
        <v>118</v>
      </c>
      <c r="BE130" s="58" t="e">
        <f t="shared" si="181"/>
        <v>#DIV/0!</v>
      </c>
      <c r="BF130" s="30" t="e">
        <f t="shared" si="182"/>
        <v>#DIV/0!</v>
      </c>
      <c r="BG130" s="31"/>
      <c r="BH130" s="32" t="e">
        <f t="shared" si="183"/>
        <v>#DIV/0!</v>
      </c>
      <c r="BI130" s="28">
        <v>0.05</v>
      </c>
      <c r="BJ130" s="28">
        <v>2.5000000000000001E-2</v>
      </c>
      <c r="BK130" s="33" t="e">
        <f t="shared" si="184"/>
        <v>#DIV/0!</v>
      </c>
      <c r="BL130" s="33" t="e">
        <f t="shared" si="190"/>
        <v>#DIV/0!</v>
      </c>
      <c r="BM130" s="48" t="s">
        <v>139</v>
      </c>
      <c r="BO130" s="14" t="s">
        <v>84</v>
      </c>
      <c r="BP130" s="68"/>
      <c r="BQ130" s="14"/>
      <c r="BR130" s="35">
        <v>1257250.1000000001</v>
      </c>
      <c r="BS130" s="73">
        <v>62862.51</v>
      </c>
      <c r="BT130" s="98" t="e">
        <f t="shared" si="185"/>
        <v>#DIV/0!</v>
      </c>
      <c r="BU130" s="35">
        <v>45540</v>
      </c>
      <c r="BV130" s="36" t="s">
        <v>84</v>
      </c>
      <c r="BW130" s="37" t="s">
        <v>90</v>
      </c>
      <c r="BX130" s="38"/>
      <c r="BY130" s="36" t="s">
        <v>84</v>
      </c>
      <c r="BZ130" s="57">
        <v>2023</v>
      </c>
      <c r="CA130" s="32">
        <f>VLOOKUP(BZ130,$GP$1:$GR$17,2,0)</f>
        <v>31680</v>
      </c>
      <c r="CB130" s="32">
        <f>VLOOKUP(BZ130,$GP$1:$GR$17,3,0)</f>
        <v>264294</v>
      </c>
      <c r="CC130" s="32" t="e">
        <f t="shared" si="191"/>
        <v>#DIV/0!</v>
      </c>
      <c r="CD130" s="14" t="str">
        <f t="shared" si="186"/>
        <v/>
      </c>
      <c r="CF130" s="69">
        <f t="shared" si="187"/>
        <v>45540</v>
      </c>
      <c r="CG130" s="69" t="e">
        <f t="shared" si="188"/>
        <v>#DIV/0!</v>
      </c>
      <c r="CH130" s="69" t="e">
        <f t="shared" si="189"/>
        <v>#DIV/0!</v>
      </c>
      <c r="CL130" s="25"/>
      <c r="CM130" s="25"/>
      <c r="CN130" s="25"/>
      <c r="CR130" s="25"/>
      <c r="CS130" s="25"/>
      <c r="CT130" s="25"/>
      <c r="CX130" s="25"/>
      <c r="CY130" s="25"/>
      <c r="CZ130" s="25"/>
      <c r="DD130" s="25"/>
      <c r="DE130" s="25"/>
      <c r="DF130" s="25"/>
      <c r="DG130" s="25">
        <f t="shared" si="163"/>
        <v>0</v>
      </c>
    </row>
    <row r="131" spans="1:111" x14ac:dyDescent="0.25">
      <c r="A131" s="13"/>
      <c r="B131" s="13"/>
      <c r="C131" s="13"/>
      <c r="D131" s="24"/>
      <c r="E131" s="24"/>
      <c r="F131" s="100">
        <f t="shared" si="164"/>
        <v>0</v>
      </c>
      <c r="G131" s="21"/>
      <c r="J131" s="63"/>
      <c r="L131" s="63" t="s">
        <v>58</v>
      </c>
      <c r="M131" s="23" t="s">
        <v>61</v>
      </c>
      <c r="N131" s="13" t="s">
        <v>170</v>
      </c>
      <c r="O131" s="13" t="s">
        <v>148</v>
      </c>
      <c r="P131" s="13" t="s">
        <v>171</v>
      </c>
      <c r="U131" s="12">
        <f t="shared" si="165"/>
        <v>90</v>
      </c>
      <c r="X131" s="13"/>
      <c r="Y131" s="13"/>
      <c r="AA131" s="34" t="s">
        <v>84</v>
      </c>
      <c r="AB131" s="25">
        <v>0</v>
      </c>
      <c r="AC131" s="25">
        <f t="shared" si="166"/>
        <v>0</v>
      </c>
      <c r="AD131" s="55"/>
      <c r="AE131" s="55"/>
      <c r="AF131" s="45">
        <f t="shared" si="167"/>
        <v>0</v>
      </c>
      <c r="AG131" s="46" t="e">
        <f t="shared" si="168"/>
        <v>#DIV/0!</v>
      </c>
      <c r="AH131" s="26">
        <f t="shared" si="169"/>
        <v>0</v>
      </c>
      <c r="AI131" s="46" t="e">
        <f t="shared" si="170"/>
        <v>#DIV/0!</v>
      </c>
      <c r="AJ131" s="46" t="e">
        <f t="shared" si="171"/>
        <v>#DIV/0!</v>
      </c>
      <c r="AK131" s="61">
        <v>1</v>
      </c>
      <c r="AL131" s="27" t="e">
        <f t="shared" si="172"/>
        <v>#DIV/0!</v>
      </c>
      <c r="AM131" s="25" t="e">
        <f t="shared" si="173"/>
        <v>#DIV/0!</v>
      </c>
      <c r="AN131" s="25" t="e">
        <f t="shared" si="174"/>
        <v>#DIV/0!</v>
      </c>
      <c r="AO131" s="25" t="e">
        <f t="shared" si="175"/>
        <v>#DIV/0!</v>
      </c>
      <c r="AR131" s="11">
        <f t="shared" si="176"/>
        <v>180</v>
      </c>
      <c r="AS131" s="20" t="s">
        <v>147</v>
      </c>
      <c r="AU131" s="13" t="s">
        <v>142</v>
      </c>
      <c r="AV131" s="75" t="e">
        <f>VLOOKUP(AT131,Ülke!$A$1:$D$46,2,0)</f>
        <v>#N/A</v>
      </c>
      <c r="AW131" s="29" t="e">
        <f t="shared" si="177"/>
        <v>#DIV/0!</v>
      </c>
      <c r="AX131" s="64" t="e">
        <f t="shared" si="178"/>
        <v>#DIV/0!</v>
      </c>
      <c r="AY131" s="65">
        <v>43846</v>
      </c>
      <c r="AZ131" s="65">
        <v>44675</v>
      </c>
      <c r="BA131" s="50">
        <f t="shared" si="179"/>
        <v>-44675</v>
      </c>
      <c r="BB131" s="66" t="e">
        <f t="shared" si="180"/>
        <v>#DIV/0!</v>
      </c>
      <c r="BC131" s="67">
        <v>44676</v>
      </c>
      <c r="BD131" s="66" t="s">
        <v>118</v>
      </c>
      <c r="BE131" s="58" t="e">
        <f t="shared" si="181"/>
        <v>#DIV/0!</v>
      </c>
      <c r="BF131" s="30" t="e">
        <f t="shared" si="182"/>
        <v>#DIV/0!</v>
      </c>
      <c r="BG131" s="31"/>
      <c r="BH131" s="32" t="e">
        <f t="shared" si="183"/>
        <v>#DIV/0!</v>
      </c>
      <c r="BI131" s="28">
        <v>0.05</v>
      </c>
      <c r="BJ131" s="28">
        <v>2.5000000000000001E-2</v>
      </c>
      <c r="BK131" s="33" t="e">
        <f t="shared" si="184"/>
        <v>#DIV/0!</v>
      </c>
      <c r="BL131" s="33" t="e">
        <f t="shared" si="190"/>
        <v>#DIV/0!</v>
      </c>
      <c r="BM131" s="48" t="s">
        <v>139</v>
      </c>
      <c r="BO131" s="14" t="s">
        <v>84</v>
      </c>
      <c r="BP131" s="68"/>
      <c r="BQ131" s="14"/>
      <c r="BR131" s="35">
        <v>1257250.1000000001</v>
      </c>
      <c r="BS131" s="73">
        <v>62862.51</v>
      </c>
      <c r="BT131" s="98" t="e">
        <f t="shared" si="185"/>
        <v>#DIV/0!</v>
      </c>
      <c r="BU131" s="35">
        <v>45540</v>
      </c>
      <c r="BV131" s="36" t="s">
        <v>84</v>
      </c>
      <c r="BW131" s="37" t="s">
        <v>90</v>
      </c>
      <c r="BX131" s="38"/>
      <c r="BY131" s="36" t="s">
        <v>84</v>
      </c>
      <c r="BZ131" s="57">
        <v>2023</v>
      </c>
      <c r="CA131" s="32">
        <f>VLOOKUP(BZ131,$GP$1:$GR$17,2,0)</f>
        <v>31680</v>
      </c>
      <c r="CB131" s="32">
        <f>VLOOKUP(BZ131,$GP$1:$GR$17,3,0)</f>
        <v>264294</v>
      </c>
      <c r="CC131" s="32" t="e">
        <f t="shared" si="191"/>
        <v>#DIV/0!</v>
      </c>
      <c r="CD131" s="14" t="str">
        <f t="shared" si="186"/>
        <v/>
      </c>
      <c r="CF131" s="69">
        <f t="shared" si="187"/>
        <v>45540</v>
      </c>
      <c r="CG131" s="69" t="e">
        <f t="shared" si="188"/>
        <v>#DIV/0!</v>
      </c>
      <c r="CH131" s="69" t="e">
        <f t="shared" si="189"/>
        <v>#DIV/0!</v>
      </c>
      <c r="CL131" s="25"/>
      <c r="CM131" s="25"/>
      <c r="CN131" s="25"/>
      <c r="CR131" s="25"/>
      <c r="CS131" s="25"/>
      <c r="CT131" s="25"/>
      <c r="CX131" s="25"/>
      <c r="CY131" s="25"/>
      <c r="CZ131" s="25"/>
      <c r="DD131" s="25"/>
      <c r="DE131" s="25"/>
      <c r="DF131" s="25"/>
      <c r="DG131" s="25">
        <f t="shared" ref="DG131:DG194" si="192">+CL131+CR131+CX131+DD131</f>
        <v>0</v>
      </c>
    </row>
    <row r="132" spans="1:111" x14ac:dyDescent="0.25">
      <c r="A132" s="13"/>
      <c r="B132" s="13"/>
      <c r="C132" s="13"/>
      <c r="D132" s="24"/>
      <c r="E132" s="24"/>
      <c r="F132" s="100">
        <f t="shared" si="164"/>
        <v>0</v>
      </c>
      <c r="G132" s="21"/>
      <c r="J132" s="63"/>
      <c r="L132" s="63" t="s">
        <v>58</v>
      </c>
      <c r="M132" s="23" t="s">
        <v>61</v>
      </c>
      <c r="N132" s="13" t="s">
        <v>170</v>
      </c>
      <c r="O132" s="13" t="s">
        <v>148</v>
      </c>
      <c r="P132" s="13" t="s">
        <v>171</v>
      </c>
      <c r="U132" s="12">
        <f t="shared" si="165"/>
        <v>90</v>
      </c>
      <c r="X132" s="13"/>
      <c r="Y132" s="13"/>
      <c r="AA132" s="34" t="s">
        <v>84</v>
      </c>
      <c r="AB132" s="25">
        <v>0</v>
      </c>
      <c r="AC132" s="25">
        <f t="shared" si="166"/>
        <v>0</v>
      </c>
      <c r="AD132" s="55"/>
      <c r="AE132" s="55"/>
      <c r="AF132" s="45">
        <f t="shared" si="167"/>
        <v>0</v>
      </c>
      <c r="AG132" s="46" t="e">
        <f t="shared" si="168"/>
        <v>#DIV/0!</v>
      </c>
      <c r="AH132" s="26">
        <f t="shared" si="169"/>
        <v>0</v>
      </c>
      <c r="AI132" s="46" t="e">
        <f t="shared" si="170"/>
        <v>#DIV/0!</v>
      </c>
      <c r="AJ132" s="46" t="e">
        <f t="shared" si="171"/>
        <v>#DIV/0!</v>
      </c>
      <c r="AK132" s="61">
        <v>1</v>
      </c>
      <c r="AL132" s="27" t="e">
        <f t="shared" si="172"/>
        <v>#DIV/0!</v>
      </c>
      <c r="AM132" s="25" t="e">
        <f t="shared" si="173"/>
        <v>#DIV/0!</v>
      </c>
      <c r="AN132" s="25" t="e">
        <f t="shared" si="174"/>
        <v>#DIV/0!</v>
      </c>
      <c r="AO132" s="25" t="e">
        <f t="shared" si="175"/>
        <v>#DIV/0!</v>
      </c>
      <c r="AR132" s="11">
        <f t="shared" si="176"/>
        <v>180</v>
      </c>
      <c r="AS132" s="20" t="s">
        <v>147</v>
      </c>
      <c r="AU132" s="13" t="s">
        <v>142</v>
      </c>
      <c r="AV132" s="75" t="e">
        <f>VLOOKUP(AT132,Ülke!$A$1:$D$46,2,0)</f>
        <v>#N/A</v>
      </c>
      <c r="AW132" s="29" t="e">
        <f t="shared" si="177"/>
        <v>#DIV/0!</v>
      </c>
      <c r="AX132" s="64" t="e">
        <f t="shared" si="178"/>
        <v>#DIV/0!</v>
      </c>
      <c r="AY132" s="65">
        <v>43846</v>
      </c>
      <c r="AZ132" s="65">
        <v>44675</v>
      </c>
      <c r="BA132" s="50">
        <f t="shared" si="179"/>
        <v>-44675</v>
      </c>
      <c r="BB132" s="66" t="e">
        <f t="shared" si="180"/>
        <v>#DIV/0!</v>
      </c>
      <c r="BC132" s="67">
        <v>44676</v>
      </c>
      <c r="BD132" s="66" t="s">
        <v>118</v>
      </c>
      <c r="BE132" s="58" t="e">
        <f t="shared" si="181"/>
        <v>#DIV/0!</v>
      </c>
      <c r="BF132" s="30" t="e">
        <f t="shared" si="182"/>
        <v>#DIV/0!</v>
      </c>
      <c r="BG132" s="31"/>
      <c r="BH132" s="32" t="e">
        <f t="shared" si="183"/>
        <v>#DIV/0!</v>
      </c>
      <c r="BI132" s="28">
        <v>0.05</v>
      </c>
      <c r="BJ132" s="28">
        <v>2.5000000000000001E-2</v>
      </c>
      <c r="BK132" s="33" t="e">
        <f t="shared" si="184"/>
        <v>#DIV/0!</v>
      </c>
      <c r="BL132" s="33" t="e">
        <f t="shared" si="190"/>
        <v>#DIV/0!</v>
      </c>
      <c r="BM132" s="48" t="s">
        <v>139</v>
      </c>
      <c r="BO132" s="14" t="s">
        <v>84</v>
      </c>
      <c r="BP132" s="68"/>
      <c r="BQ132" s="14"/>
      <c r="BR132" s="35">
        <v>1257250.1000000001</v>
      </c>
      <c r="BS132" s="73">
        <v>62862.51</v>
      </c>
      <c r="BT132" s="98" t="e">
        <f t="shared" si="185"/>
        <v>#DIV/0!</v>
      </c>
      <c r="BU132" s="35">
        <v>45540</v>
      </c>
      <c r="BV132" s="36" t="s">
        <v>84</v>
      </c>
      <c r="BW132" s="37" t="s">
        <v>90</v>
      </c>
      <c r="BX132" s="38"/>
      <c r="BY132" s="36" t="s">
        <v>84</v>
      </c>
      <c r="BZ132" s="57">
        <v>2023</v>
      </c>
      <c r="CA132" s="32">
        <f>VLOOKUP(BZ132,$GP$1:$GR$17,2,0)</f>
        <v>31680</v>
      </c>
      <c r="CB132" s="32">
        <f>VLOOKUP(BZ132,$GP$1:$GR$17,3,0)</f>
        <v>264294</v>
      </c>
      <c r="CC132" s="32" t="e">
        <f t="shared" si="191"/>
        <v>#DIV/0!</v>
      </c>
      <c r="CD132" s="14" t="str">
        <f t="shared" si="186"/>
        <v/>
      </c>
      <c r="CF132" s="69">
        <f t="shared" si="187"/>
        <v>45540</v>
      </c>
      <c r="CG132" s="69" t="e">
        <f t="shared" si="188"/>
        <v>#DIV/0!</v>
      </c>
      <c r="CH132" s="69" t="e">
        <f t="shared" si="189"/>
        <v>#DIV/0!</v>
      </c>
      <c r="CL132" s="25"/>
      <c r="CM132" s="25"/>
      <c r="CN132" s="25"/>
      <c r="CR132" s="25"/>
      <c r="CS132" s="25"/>
      <c r="CT132" s="25"/>
      <c r="CX132" s="25"/>
      <c r="CY132" s="25"/>
      <c r="CZ132" s="25"/>
      <c r="DD132" s="25"/>
      <c r="DE132" s="25"/>
      <c r="DF132" s="25"/>
      <c r="DG132" s="25">
        <f t="shared" si="192"/>
        <v>0</v>
      </c>
    </row>
    <row r="133" spans="1:111" x14ac:dyDescent="0.25">
      <c r="A133" s="13"/>
      <c r="B133" s="13"/>
      <c r="C133" s="13"/>
      <c r="D133" s="24"/>
      <c r="E133" s="24"/>
      <c r="F133" s="100">
        <f t="shared" si="164"/>
        <v>0</v>
      </c>
      <c r="G133" s="21"/>
      <c r="J133" s="63"/>
      <c r="L133" s="63" t="s">
        <v>58</v>
      </c>
      <c r="M133" s="23" t="s">
        <v>61</v>
      </c>
      <c r="N133" s="13" t="s">
        <v>170</v>
      </c>
      <c r="O133" s="13" t="s">
        <v>148</v>
      </c>
      <c r="P133" s="13" t="s">
        <v>171</v>
      </c>
      <c r="U133" s="12">
        <f t="shared" si="165"/>
        <v>90</v>
      </c>
      <c r="X133" s="13"/>
      <c r="Y133" s="13"/>
      <c r="AA133" s="34" t="s">
        <v>84</v>
      </c>
      <c r="AB133" s="25">
        <v>0</v>
      </c>
      <c r="AC133" s="25">
        <f t="shared" si="166"/>
        <v>0</v>
      </c>
      <c r="AD133" s="55"/>
      <c r="AE133" s="55"/>
      <c r="AF133" s="45">
        <f t="shared" si="167"/>
        <v>0</v>
      </c>
      <c r="AG133" s="46" t="e">
        <f t="shared" si="168"/>
        <v>#DIV/0!</v>
      </c>
      <c r="AH133" s="26">
        <f t="shared" si="169"/>
        <v>0</v>
      </c>
      <c r="AI133" s="46" t="e">
        <f t="shared" si="170"/>
        <v>#DIV/0!</v>
      </c>
      <c r="AJ133" s="46" t="e">
        <f t="shared" si="171"/>
        <v>#DIV/0!</v>
      </c>
      <c r="AK133" s="61">
        <v>1</v>
      </c>
      <c r="AL133" s="27" t="e">
        <f t="shared" si="172"/>
        <v>#DIV/0!</v>
      </c>
      <c r="AM133" s="25" t="e">
        <f t="shared" si="173"/>
        <v>#DIV/0!</v>
      </c>
      <c r="AN133" s="25" t="e">
        <f t="shared" si="174"/>
        <v>#DIV/0!</v>
      </c>
      <c r="AO133" s="25" t="e">
        <f t="shared" si="175"/>
        <v>#DIV/0!</v>
      </c>
      <c r="AR133" s="11">
        <f t="shared" si="176"/>
        <v>180</v>
      </c>
      <c r="AS133" s="20" t="s">
        <v>147</v>
      </c>
      <c r="AU133" s="13" t="s">
        <v>142</v>
      </c>
      <c r="AV133" s="75" t="e">
        <f>VLOOKUP(AT133,Ülke!$A$1:$D$46,2,0)</f>
        <v>#N/A</v>
      </c>
      <c r="AW133" s="29" t="e">
        <f t="shared" si="177"/>
        <v>#DIV/0!</v>
      </c>
      <c r="AX133" s="64" t="e">
        <f t="shared" si="178"/>
        <v>#DIV/0!</v>
      </c>
      <c r="AY133" s="65">
        <v>43846</v>
      </c>
      <c r="AZ133" s="65">
        <v>44675</v>
      </c>
      <c r="BA133" s="50">
        <f t="shared" si="179"/>
        <v>-44675</v>
      </c>
      <c r="BB133" s="66" t="e">
        <f t="shared" si="180"/>
        <v>#DIV/0!</v>
      </c>
      <c r="BC133" s="67">
        <v>44676</v>
      </c>
      <c r="BD133" s="66" t="s">
        <v>118</v>
      </c>
      <c r="BE133" s="58" t="e">
        <f t="shared" si="181"/>
        <v>#DIV/0!</v>
      </c>
      <c r="BF133" s="30" t="e">
        <f t="shared" si="182"/>
        <v>#DIV/0!</v>
      </c>
      <c r="BG133" s="31"/>
      <c r="BH133" s="32" t="e">
        <f t="shared" si="183"/>
        <v>#DIV/0!</v>
      </c>
      <c r="BI133" s="28">
        <v>0.05</v>
      </c>
      <c r="BJ133" s="28">
        <v>2.5000000000000001E-2</v>
      </c>
      <c r="BK133" s="33" t="e">
        <f t="shared" si="184"/>
        <v>#DIV/0!</v>
      </c>
      <c r="BL133" s="33" t="e">
        <f t="shared" si="190"/>
        <v>#DIV/0!</v>
      </c>
      <c r="BM133" s="48" t="s">
        <v>139</v>
      </c>
      <c r="BO133" s="14" t="s">
        <v>84</v>
      </c>
      <c r="BP133" s="68"/>
      <c r="BQ133" s="14"/>
      <c r="BR133" s="35">
        <v>1257250.1000000001</v>
      </c>
      <c r="BS133" s="73">
        <v>62862.51</v>
      </c>
      <c r="BT133" s="98" t="e">
        <f t="shared" si="185"/>
        <v>#DIV/0!</v>
      </c>
      <c r="BU133" s="35">
        <v>45540</v>
      </c>
      <c r="BV133" s="36" t="s">
        <v>84</v>
      </c>
      <c r="BW133" s="37" t="s">
        <v>90</v>
      </c>
      <c r="BX133" s="38"/>
      <c r="BY133" s="36" t="s">
        <v>84</v>
      </c>
      <c r="BZ133" s="57">
        <v>2023</v>
      </c>
      <c r="CA133" s="32">
        <f>VLOOKUP(BZ133,$GP$1:$GR$17,2,0)</f>
        <v>31680</v>
      </c>
      <c r="CB133" s="32">
        <f>VLOOKUP(BZ133,$GP$1:$GR$17,3,0)</f>
        <v>264294</v>
      </c>
      <c r="CC133" s="32" t="e">
        <f t="shared" si="191"/>
        <v>#DIV/0!</v>
      </c>
      <c r="CD133" s="14" t="str">
        <f t="shared" si="186"/>
        <v/>
      </c>
      <c r="CF133" s="69">
        <f t="shared" si="187"/>
        <v>45540</v>
      </c>
      <c r="CG133" s="69" t="e">
        <f t="shared" si="188"/>
        <v>#DIV/0!</v>
      </c>
      <c r="CH133" s="69" t="e">
        <f t="shared" si="189"/>
        <v>#DIV/0!</v>
      </c>
      <c r="CL133" s="25"/>
      <c r="CM133" s="25"/>
      <c r="CN133" s="25"/>
      <c r="CR133" s="25"/>
      <c r="CS133" s="25"/>
      <c r="CT133" s="25"/>
      <c r="CX133" s="25"/>
      <c r="CY133" s="25"/>
      <c r="CZ133" s="25"/>
      <c r="DD133" s="25"/>
      <c r="DE133" s="25"/>
      <c r="DF133" s="25"/>
      <c r="DG133" s="25">
        <f t="shared" si="192"/>
        <v>0</v>
      </c>
    </row>
    <row r="134" spans="1:111" x14ac:dyDescent="0.25">
      <c r="A134" s="13"/>
      <c r="B134" s="13"/>
      <c r="C134" s="13"/>
      <c r="D134" s="24"/>
      <c r="E134" s="24"/>
      <c r="F134" s="100">
        <f t="shared" si="164"/>
        <v>0</v>
      </c>
      <c r="G134" s="21"/>
      <c r="J134" s="63"/>
      <c r="L134" s="63" t="s">
        <v>58</v>
      </c>
      <c r="M134" s="23" t="s">
        <v>61</v>
      </c>
      <c r="N134" s="13" t="s">
        <v>170</v>
      </c>
      <c r="O134" s="13" t="s">
        <v>148</v>
      </c>
      <c r="P134" s="13" t="s">
        <v>171</v>
      </c>
      <c r="U134" s="12">
        <f t="shared" si="165"/>
        <v>90</v>
      </c>
      <c r="X134" s="13"/>
      <c r="Y134" s="13"/>
      <c r="AA134" s="34" t="s">
        <v>84</v>
      </c>
      <c r="AB134" s="25">
        <v>0</v>
      </c>
      <c r="AC134" s="25">
        <f t="shared" si="166"/>
        <v>0</v>
      </c>
      <c r="AD134" s="55"/>
      <c r="AE134" s="55"/>
      <c r="AF134" s="45">
        <f t="shared" si="167"/>
        <v>0</v>
      </c>
      <c r="AG134" s="46" t="e">
        <f t="shared" si="168"/>
        <v>#DIV/0!</v>
      </c>
      <c r="AH134" s="26">
        <f t="shared" si="169"/>
        <v>0</v>
      </c>
      <c r="AI134" s="46" t="e">
        <f t="shared" si="170"/>
        <v>#DIV/0!</v>
      </c>
      <c r="AJ134" s="46" t="e">
        <f t="shared" si="171"/>
        <v>#DIV/0!</v>
      </c>
      <c r="AK134" s="61">
        <v>1</v>
      </c>
      <c r="AL134" s="27" t="e">
        <f t="shared" si="172"/>
        <v>#DIV/0!</v>
      </c>
      <c r="AM134" s="25" t="e">
        <f t="shared" si="173"/>
        <v>#DIV/0!</v>
      </c>
      <c r="AN134" s="25" t="e">
        <f t="shared" si="174"/>
        <v>#DIV/0!</v>
      </c>
      <c r="AO134" s="25" t="e">
        <f t="shared" si="175"/>
        <v>#DIV/0!</v>
      </c>
      <c r="AR134" s="11">
        <f t="shared" si="176"/>
        <v>180</v>
      </c>
      <c r="AS134" s="20" t="s">
        <v>147</v>
      </c>
      <c r="AU134" s="13" t="s">
        <v>142</v>
      </c>
      <c r="AV134" s="75" t="e">
        <f>VLOOKUP(AT134,Ülke!$A$1:$D$46,2,0)</f>
        <v>#N/A</v>
      </c>
      <c r="AW134" s="29" t="e">
        <f t="shared" si="177"/>
        <v>#DIV/0!</v>
      </c>
      <c r="AX134" s="64" t="e">
        <f t="shared" si="178"/>
        <v>#DIV/0!</v>
      </c>
      <c r="AY134" s="65">
        <v>43846</v>
      </c>
      <c r="AZ134" s="65">
        <v>44675</v>
      </c>
      <c r="BA134" s="50">
        <f t="shared" si="179"/>
        <v>-44675</v>
      </c>
      <c r="BB134" s="66" t="e">
        <f t="shared" si="180"/>
        <v>#DIV/0!</v>
      </c>
      <c r="BC134" s="67">
        <v>44676</v>
      </c>
      <c r="BD134" s="66" t="s">
        <v>118</v>
      </c>
      <c r="BE134" s="58" t="e">
        <f t="shared" si="181"/>
        <v>#DIV/0!</v>
      </c>
      <c r="BF134" s="30" t="e">
        <f t="shared" si="182"/>
        <v>#DIV/0!</v>
      </c>
      <c r="BG134" s="31"/>
      <c r="BH134" s="32" t="e">
        <f t="shared" si="183"/>
        <v>#DIV/0!</v>
      </c>
      <c r="BI134" s="28">
        <v>0.05</v>
      </c>
      <c r="BJ134" s="28">
        <v>2.5000000000000001E-2</v>
      </c>
      <c r="BK134" s="33" t="e">
        <f t="shared" si="184"/>
        <v>#DIV/0!</v>
      </c>
      <c r="BL134" s="33" t="e">
        <f t="shared" si="190"/>
        <v>#DIV/0!</v>
      </c>
      <c r="BM134" s="48" t="s">
        <v>139</v>
      </c>
      <c r="BO134" s="14" t="s">
        <v>84</v>
      </c>
      <c r="BP134" s="68"/>
      <c r="BQ134" s="14"/>
      <c r="BR134" s="35">
        <v>1257250.1000000001</v>
      </c>
      <c r="BS134" s="73">
        <v>62862.51</v>
      </c>
      <c r="BT134" s="98" t="e">
        <f t="shared" si="185"/>
        <v>#DIV/0!</v>
      </c>
      <c r="BU134" s="35">
        <v>45540</v>
      </c>
      <c r="BV134" s="36" t="s">
        <v>84</v>
      </c>
      <c r="BW134" s="37" t="s">
        <v>90</v>
      </c>
      <c r="BX134" s="38"/>
      <c r="BY134" s="36" t="s">
        <v>84</v>
      </c>
      <c r="BZ134" s="57">
        <v>2023</v>
      </c>
      <c r="CA134" s="32">
        <f>VLOOKUP(BZ134,$GP$1:$GR$17,2,0)</f>
        <v>31680</v>
      </c>
      <c r="CB134" s="32">
        <f>VLOOKUP(BZ134,$GP$1:$GR$17,3,0)</f>
        <v>264294</v>
      </c>
      <c r="CC134" s="32" t="e">
        <f t="shared" si="191"/>
        <v>#DIV/0!</v>
      </c>
      <c r="CD134" s="14" t="str">
        <f t="shared" si="186"/>
        <v/>
      </c>
      <c r="CF134" s="69">
        <f t="shared" si="187"/>
        <v>45540</v>
      </c>
      <c r="CG134" s="69" t="e">
        <f t="shared" si="188"/>
        <v>#DIV/0!</v>
      </c>
      <c r="CH134" s="69" t="e">
        <f t="shared" si="189"/>
        <v>#DIV/0!</v>
      </c>
      <c r="CL134" s="25"/>
      <c r="CM134" s="25"/>
      <c r="CN134" s="25"/>
      <c r="CR134" s="25"/>
      <c r="CS134" s="25"/>
      <c r="CT134" s="25"/>
      <c r="CX134" s="25"/>
      <c r="CY134" s="25"/>
      <c r="CZ134" s="25"/>
      <c r="DD134" s="25"/>
      <c r="DE134" s="25"/>
      <c r="DF134" s="25"/>
      <c r="DG134" s="25">
        <f t="shared" si="192"/>
        <v>0</v>
      </c>
    </row>
    <row r="135" spans="1:111" x14ac:dyDescent="0.25">
      <c r="A135" s="13"/>
      <c r="B135" s="13"/>
      <c r="C135" s="13"/>
      <c r="D135" s="24"/>
      <c r="E135" s="24"/>
      <c r="F135" s="100">
        <f t="shared" si="164"/>
        <v>0</v>
      </c>
      <c r="G135" s="21"/>
      <c r="J135" s="63"/>
      <c r="L135" s="63" t="s">
        <v>58</v>
      </c>
      <c r="M135" s="23" t="s">
        <v>61</v>
      </c>
      <c r="N135" s="13" t="s">
        <v>170</v>
      </c>
      <c r="O135" s="13" t="s">
        <v>148</v>
      </c>
      <c r="P135" s="13" t="s">
        <v>171</v>
      </c>
      <c r="U135" s="12">
        <f t="shared" si="165"/>
        <v>90</v>
      </c>
      <c r="X135" s="13"/>
      <c r="Y135" s="13"/>
      <c r="AA135" s="34" t="s">
        <v>84</v>
      </c>
      <c r="AB135" s="25">
        <v>0</v>
      </c>
      <c r="AC135" s="25">
        <f t="shared" si="166"/>
        <v>0</v>
      </c>
      <c r="AD135" s="55"/>
      <c r="AE135" s="55"/>
      <c r="AF135" s="45">
        <f t="shared" si="167"/>
        <v>0</v>
      </c>
      <c r="AG135" s="46" t="e">
        <f t="shared" si="168"/>
        <v>#DIV/0!</v>
      </c>
      <c r="AH135" s="26">
        <f t="shared" si="169"/>
        <v>0</v>
      </c>
      <c r="AI135" s="46" t="e">
        <f t="shared" si="170"/>
        <v>#DIV/0!</v>
      </c>
      <c r="AJ135" s="46" t="e">
        <f t="shared" si="171"/>
        <v>#DIV/0!</v>
      </c>
      <c r="AK135" s="61">
        <v>1</v>
      </c>
      <c r="AL135" s="27" t="e">
        <f t="shared" si="172"/>
        <v>#DIV/0!</v>
      </c>
      <c r="AM135" s="25" t="e">
        <f t="shared" si="173"/>
        <v>#DIV/0!</v>
      </c>
      <c r="AN135" s="25" t="e">
        <f t="shared" si="174"/>
        <v>#DIV/0!</v>
      </c>
      <c r="AO135" s="25" t="e">
        <f t="shared" si="175"/>
        <v>#DIV/0!</v>
      </c>
      <c r="AR135" s="11">
        <f t="shared" si="176"/>
        <v>180</v>
      </c>
      <c r="AS135" s="20" t="s">
        <v>147</v>
      </c>
      <c r="AU135" s="13" t="s">
        <v>142</v>
      </c>
      <c r="AV135" s="75" t="e">
        <f>VLOOKUP(AT135,Ülke!$A$1:$D$46,2,0)</f>
        <v>#N/A</v>
      </c>
      <c r="AW135" s="29" t="e">
        <f t="shared" si="177"/>
        <v>#DIV/0!</v>
      </c>
      <c r="AX135" s="64" t="e">
        <f t="shared" si="178"/>
        <v>#DIV/0!</v>
      </c>
      <c r="AY135" s="65">
        <v>43846</v>
      </c>
      <c r="AZ135" s="65">
        <v>44675</v>
      </c>
      <c r="BA135" s="50">
        <f t="shared" si="179"/>
        <v>-44675</v>
      </c>
      <c r="BB135" s="66" t="e">
        <f t="shared" si="180"/>
        <v>#DIV/0!</v>
      </c>
      <c r="BC135" s="67">
        <v>44676</v>
      </c>
      <c r="BD135" s="66" t="s">
        <v>118</v>
      </c>
      <c r="BE135" s="58" t="e">
        <f t="shared" si="181"/>
        <v>#DIV/0!</v>
      </c>
      <c r="BF135" s="30" t="e">
        <f t="shared" si="182"/>
        <v>#DIV/0!</v>
      </c>
      <c r="BG135" s="31"/>
      <c r="BH135" s="32" t="e">
        <f t="shared" si="183"/>
        <v>#DIV/0!</v>
      </c>
      <c r="BI135" s="28">
        <v>0.05</v>
      </c>
      <c r="BJ135" s="28">
        <v>2.5000000000000001E-2</v>
      </c>
      <c r="BK135" s="33" t="e">
        <f t="shared" si="184"/>
        <v>#DIV/0!</v>
      </c>
      <c r="BL135" s="33" t="e">
        <f t="shared" si="190"/>
        <v>#DIV/0!</v>
      </c>
      <c r="BM135" s="48" t="s">
        <v>139</v>
      </c>
      <c r="BO135" s="14" t="s">
        <v>84</v>
      </c>
      <c r="BP135" s="68"/>
      <c r="BQ135" s="14"/>
      <c r="BR135" s="35">
        <v>1257250.1000000001</v>
      </c>
      <c r="BS135" s="73">
        <v>62862.51</v>
      </c>
      <c r="BT135" s="98" t="e">
        <f t="shared" si="185"/>
        <v>#DIV/0!</v>
      </c>
      <c r="BU135" s="35">
        <v>45540</v>
      </c>
      <c r="BV135" s="36" t="s">
        <v>84</v>
      </c>
      <c r="BW135" s="37" t="s">
        <v>90</v>
      </c>
      <c r="BX135" s="38"/>
      <c r="BY135" s="36" t="s">
        <v>84</v>
      </c>
      <c r="BZ135" s="57">
        <v>2023</v>
      </c>
      <c r="CA135" s="32">
        <f>VLOOKUP(BZ135,$GP$1:$GR$17,2,0)</f>
        <v>31680</v>
      </c>
      <c r="CB135" s="32">
        <f>VLOOKUP(BZ135,$GP$1:$GR$17,3,0)</f>
        <v>264294</v>
      </c>
      <c r="CC135" s="32" t="e">
        <f t="shared" si="191"/>
        <v>#DIV/0!</v>
      </c>
      <c r="CD135" s="14" t="str">
        <f t="shared" si="186"/>
        <v/>
      </c>
      <c r="CF135" s="69">
        <f t="shared" si="187"/>
        <v>45540</v>
      </c>
      <c r="CG135" s="69" t="e">
        <f t="shared" si="188"/>
        <v>#DIV/0!</v>
      </c>
      <c r="CH135" s="69" t="e">
        <f t="shared" si="189"/>
        <v>#DIV/0!</v>
      </c>
      <c r="CL135" s="25"/>
      <c r="CM135" s="25"/>
      <c r="CN135" s="25"/>
      <c r="CR135" s="25"/>
      <c r="CS135" s="25"/>
      <c r="CT135" s="25"/>
      <c r="CX135" s="25"/>
      <c r="CY135" s="25"/>
      <c r="CZ135" s="25"/>
      <c r="DD135" s="25"/>
      <c r="DE135" s="25"/>
      <c r="DF135" s="25"/>
      <c r="DG135" s="25">
        <f t="shared" si="192"/>
        <v>0</v>
      </c>
    </row>
    <row r="136" spans="1:111" x14ac:dyDescent="0.25">
      <c r="A136" s="13"/>
      <c r="B136" s="13"/>
      <c r="C136" s="13"/>
      <c r="D136" s="24"/>
      <c r="E136" s="24"/>
      <c r="F136" s="100">
        <f t="shared" si="164"/>
        <v>0</v>
      </c>
      <c r="G136" s="21"/>
      <c r="J136" s="63"/>
      <c r="L136" s="63" t="s">
        <v>58</v>
      </c>
      <c r="M136" s="23" t="s">
        <v>61</v>
      </c>
      <c r="N136" s="13" t="s">
        <v>170</v>
      </c>
      <c r="O136" s="13" t="s">
        <v>148</v>
      </c>
      <c r="P136" s="13" t="s">
        <v>171</v>
      </c>
      <c r="U136" s="12">
        <f t="shared" si="165"/>
        <v>90</v>
      </c>
      <c r="X136" s="13"/>
      <c r="Y136" s="13"/>
      <c r="AA136" s="34" t="s">
        <v>84</v>
      </c>
      <c r="AB136" s="25">
        <v>0</v>
      </c>
      <c r="AC136" s="25">
        <f t="shared" si="166"/>
        <v>0</v>
      </c>
      <c r="AD136" s="55"/>
      <c r="AE136" s="55"/>
      <c r="AF136" s="45">
        <f t="shared" si="167"/>
        <v>0</v>
      </c>
      <c r="AG136" s="46" t="e">
        <f t="shared" si="168"/>
        <v>#DIV/0!</v>
      </c>
      <c r="AH136" s="26">
        <f t="shared" si="169"/>
        <v>0</v>
      </c>
      <c r="AI136" s="46" t="e">
        <f t="shared" si="170"/>
        <v>#DIV/0!</v>
      </c>
      <c r="AJ136" s="46" t="e">
        <f t="shared" si="171"/>
        <v>#DIV/0!</v>
      </c>
      <c r="AK136" s="61">
        <v>1</v>
      </c>
      <c r="AL136" s="27" t="e">
        <f t="shared" si="172"/>
        <v>#DIV/0!</v>
      </c>
      <c r="AM136" s="25" t="e">
        <f t="shared" si="173"/>
        <v>#DIV/0!</v>
      </c>
      <c r="AN136" s="25" t="e">
        <f t="shared" si="174"/>
        <v>#DIV/0!</v>
      </c>
      <c r="AO136" s="25" t="e">
        <f t="shared" si="175"/>
        <v>#DIV/0!</v>
      </c>
      <c r="AR136" s="11">
        <f t="shared" si="176"/>
        <v>180</v>
      </c>
      <c r="AS136" s="20" t="s">
        <v>147</v>
      </c>
      <c r="AU136" s="13" t="s">
        <v>142</v>
      </c>
      <c r="AV136" s="75" t="e">
        <f>VLOOKUP(AT136,Ülke!$A$1:$D$46,2,0)</f>
        <v>#N/A</v>
      </c>
      <c r="AW136" s="29" t="e">
        <f t="shared" si="177"/>
        <v>#DIV/0!</v>
      </c>
      <c r="AX136" s="64" t="e">
        <f t="shared" si="178"/>
        <v>#DIV/0!</v>
      </c>
      <c r="AY136" s="65">
        <v>43846</v>
      </c>
      <c r="AZ136" s="65">
        <v>44675</v>
      </c>
      <c r="BA136" s="50">
        <f t="shared" si="179"/>
        <v>-44675</v>
      </c>
      <c r="BB136" s="66" t="e">
        <f t="shared" si="180"/>
        <v>#DIV/0!</v>
      </c>
      <c r="BC136" s="67">
        <v>44676</v>
      </c>
      <c r="BD136" s="66" t="s">
        <v>118</v>
      </c>
      <c r="BE136" s="58" t="e">
        <f t="shared" si="181"/>
        <v>#DIV/0!</v>
      </c>
      <c r="BF136" s="30" t="e">
        <f t="shared" si="182"/>
        <v>#DIV/0!</v>
      </c>
      <c r="BG136" s="31"/>
      <c r="BH136" s="32" t="e">
        <f t="shared" si="183"/>
        <v>#DIV/0!</v>
      </c>
      <c r="BI136" s="28">
        <v>0.05</v>
      </c>
      <c r="BJ136" s="28">
        <v>2.5000000000000001E-2</v>
      </c>
      <c r="BK136" s="33" t="e">
        <f t="shared" si="184"/>
        <v>#DIV/0!</v>
      </c>
      <c r="BL136" s="33" t="e">
        <f t="shared" si="190"/>
        <v>#DIV/0!</v>
      </c>
      <c r="BM136" s="48" t="s">
        <v>139</v>
      </c>
      <c r="BO136" s="14" t="s">
        <v>84</v>
      </c>
      <c r="BP136" s="68"/>
      <c r="BQ136" s="14"/>
      <c r="BR136" s="35">
        <v>1257250.1000000001</v>
      </c>
      <c r="BS136" s="73">
        <v>62862.51</v>
      </c>
      <c r="BT136" s="98" t="e">
        <f t="shared" si="185"/>
        <v>#DIV/0!</v>
      </c>
      <c r="BU136" s="35">
        <v>45540</v>
      </c>
      <c r="BV136" s="36" t="s">
        <v>84</v>
      </c>
      <c r="BW136" s="37" t="s">
        <v>90</v>
      </c>
      <c r="BX136" s="38"/>
      <c r="BY136" s="36" t="s">
        <v>84</v>
      </c>
      <c r="BZ136" s="57">
        <v>2023</v>
      </c>
      <c r="CA136" s="32">
        <f>VLOOKUP(BZ136,$GP$1:$GR$17,2,0)</f>
        <v>31680</v>
      </c>
      <c r="CB136" s="32">
        <f>VLOOKUP(BZ136,$GP$1:$GR$17,3,0)</f>
        <v>264294</v>
      </c>
      <c r="CC136" s="32" t="e">
        <f t="shared" si="191"/>
        <v>#DIV/0!</v>
      </c>
      <c r="CD136" s="14" t="str">
        <f t="shared" si="186"/>
        <v/>
      </c>
      <c r="CF136" s="69">
        <f t="shared" si="187"/>
        <v>45540</v>
      </c>
      <c r="CG136" s="69" t="e">
        <f t="shared" si="188"/>
        <v>#DIV/0!</v>
      </c>
      <c r="CH136" s="69" t="e">
        <f t="shared" si="189"/>
        <v>#DIV/0!</v>
      </c>
      <c r="CL136" s="25"/>
      <c r="CM136" s="25"/>
      <c r="CN136" s="25"/>
      <c r="CR136" s="25"/>
      <c r="CS136" s="25"/>
      <c r="CT136" s="25"/>
      <c r="CX136" s="25"/>
      <c r="CY136" s="25"/>
      <c r="CZ136" s="25"/>
      <c r="DD136" s="25"/>
      <c r="DE136" s="25"/>
      <c r="DF136" s="25"/>
      <c r="DG136" s="25">
        <f t="shared" si="192"/>
        <v>0</v>
      </c>
    </row>
    <row r="137" spans="1:111" x14ac:dyDescent="0.25">
      <c r="A137" s="13"/>
      <c r="B137" s="13"/>
      <c r="C137" s="13"/>
      <c r="D137" s="24"/>
      <c r="E137" s="24"/>
      <c r="F137" s="100">
        <f t="shared" si="164"/>
        <v>0</v>
      </c>
      <c r="G137" s="21"/>
      <c r="J137" s="63"/>
      <c r="L137" s="63" t="s">
        <v>58</v>
      </c>
      <c r="M137" s="23" t="s">
        <v>61</v>
      </c>
      <c r="N137" s="13" t="s">
        <v>170</v>
      </c>
      <c r="O137" s="13" t="s">
        <v>148</v>
      </c>
      <c r="P137" s="13" t="s">
        <v>171</v>
      </c>
      <c r="U137" s="12">
        <f t="shared" si="165"/>
        <v>90</v>
      </c>
      <c r="X137" s="13"/>
      <c r="Y137" s="13"/>
      <c r="AA137" s="34" t="s">
        <v>84</v>
      </c>
      <c r="AB137" s="25">
        <v>0</v>
      </c>
      <c r="AC137" s="25">
        <f t="shared" si="166"/>
        <v>0</v>
      </c>
      <c r="AD137" s="55"/>
      <c r="AE137" s="55"/>
      <c r="AF137" s="45">
        <f t="shared" si="167"/>
        <v>0</v>
      </c>
      <c r="AG137" s="46" t="e">
        <f t="shared" si="168"/>
        <v>#DIV/0!</v>
      </c>
      <c r="AH137" s="26">
        <f t="shared" si="169"/>
        <v>0</v>
      </c>
      <c r="AI137" s="46" t="e">
        <f t="shared" si="170"/>
        <v>#DIV/0!</v>
      </c>
      <c r="AJ137" s="46" t="e">
        <f t="shared" si="171"/>
        <v>#DIV/0!</v>
      </c>
      <c r="AK137" s="61">
        <v>1</v>
      </c>
      <c r="AL137" s="27" t="e">
        <f t="shared" si="172"/>
        <v>#DIV/0!</v>
      </c>
      <c r="AM137" s="25" t="e">
        <f t="shared" si="173"/>
        <v>#DIV/0!</v>
      </c>
      <c r="AN137" s="25" t="e">
        <f t="shared" si="174"/>
        <v>#DIV/0!</v>
      </c>
      <c r="AO137" s="25" t="e">
        <f t="shared" si="175"/>
        <v>#DIV/0!</v>
      </c>
      <c r="AR137" s="11">
        <f t="shared" si="176"/>
        <v>180</v>
      </c>
      <c r="AS137" s="20" t="s">
        <v>147</v>
      </c>
      <c r="AU137" s="13" t="s">
        <v>142</v>
      </c>
      <c r="AV137" s="75" t="e">
        <f>VLOOKUP(AT137,Ülke!$A$1:$D$46,2,0)</f>
        <v>#N/A</v>
      </c>
      <c r="AW137" s="29" t="e">
        <f t="shared" si="177"/>
        <v>#DIV/0!</v>
      </c>
      <c r="AX137" s="64" t="e">
        <f t="shared" si="178"/>
        <v>#DIV/0!</v>
      </c>
      <c r="AY137" s="65">
        <v>43846</v>
      </c>
      <c r="AZ137" s="65">
        <v>44675</v>
      </c>
      <c r="BA137" s="50">
        <f t="shared" si="179"/>
        <v>-44675</v>
      </c>
      <c r="BB137" s="66" t="e">
        <f t="shared" si="180"/>
        <v>#DIV/0!</v>
      </c>
      <c r="BC137" s="67">
        <v>44676</v>
      </c>
      <c r="BD137" s="66" t="s">
        <v>118</v>
      </c>
      <c r="BE137" s="58" t="e">
        <f t="shared" si="181"/>
        <v>#DIV/0!</v>
      </c>
      <c r="BF137" s="30" t="e">
        <f t="shared" si="182"/>
        <v>#DIV/0!</v>
      </c>
      <c r="BG137" s="31"/>
      <c r="BH137" s="32" t="e">
        <f t="shared" si="183"/>
        <v>#DIV/0!</v>
      </c>
      <c r="BI137" s="28">
        <v>0.05</v>
      </c>
      <c r="BJ137" s="28">
        <v>2.5000000000000001E-2</v>
      </c>
      <c r="BK137" s="33" t="e">
        <f t="shared" si="184"/>
        <v>#DIV/0!</v>
      </c>
      <c r="BL137" s="33" t="e">
        <f t="shared" si="190"/>
        <v>#DIV/0!</v>
      </c>
      <c r="BM137" s="48" t="s">
        <v>139</v>
      </c>
      <c r="BO137" s="14" t="s">
        <v>84</v>
      </c>
      <c r="BP137" s="68"/>
      <c r="BQ137" s="14"/>
      <c r="BR137" s="35">
        <v>1257250.1000000001</v>
      </c>
      <c r="BS137" s="73">
        <v>62862.51</v>
      </c>
      <c r="BT137" s="98" t="e">
        <f t="shared" si="185"/>
        <v>#DIV/0!</v>
      </c>
      <c r="BU137" s="35">
        <v>45540</v>
      </c>
      <c r="BV137" s="36" t="s">
        <v>84</v>
      </c>
      <c r="BW137" s="37" t="s">
        <v>90</v>
      </c>
      <c r="BX137" s="38"/>
      <c r="BY137" s="36" t="s">
        <v>84</v>
      </c>
      <c r="BZ137" s="57">
        <v>2023</v>
      </c>
      <c r="CA137" s="32">
        <f>VLOOKUP(BZ137,$GP$1:$GR$17,2,0)</f>
        <v>31680</v>
      </c>
      <c r="CB137" s="32">
        <f>VLOOKUP(BZ137,$GP$1:$GR$17,3,0)</f>
        <v>264294</v>
      </c>
      <c r="CC137" s="32" t="e">
        <f t="shared" si="191"/>
        <v>#DIV/0!</v>
      </c>
      <c r="CD137" s="14" t="str">
        <f t="shared" si="186"/>
        <v/>
      </c>
      <c r="CF137" s="69">
        <f t="shared" si="187"/>
        <v>45540</v>
      </c>
      <c r="CG137" s="69" t="e">
        <f t="shared" si="188"/>
        <v>#DIV/0!</v>
      </c>
      <c r="CH137" s="69" t="e">
        <f t="shared" si="189"/>
        <v>#DIV/0!</v>
      </c>
      <c r="CL137" s="25"/>
      <c r="CM137" s="25"/>
      <c r="CN137" s="25"/>
      <c r="CR137" s="25"/>
      <c r="CS137" s="25"/>
      <c r="CT137" s="25"/>
      <c r="CX137" s="25"/>
      <c r="CY137" s="25"/>
      <c r="CZ137" s="25"/>
      <c r="DD137" s="25"/>
      <c r="DE137" s="25"/>
      <c r="DF137" s="25"/>
      <c r="DG137" s="25">
        <f t="shared" si="192"/>
        <v>0</v>
      </c>
    </row>
    <row r="138" spans="1:111" x14ac:dyDescent="0.25">
      <c r="A138" s="13"/>
      <c r="B138" s="13"/>
      <c r="C138" s="13"/>
      <c r="D138" s="24"/>
      <c r="E138" s="24"/>
      <c r="F138" s="100">
        <f t="shared" si="164"/>
        <v>0</v>
      </c>
      <c r="G138" s="21"/>
      <c r="J138" s="63"/>
      <c r="L138" s="63" t="s">
        <v>58</v>
      </c>
      <c r="M138" s="23" t="s">
        <v>61</v>
      </c>
      <c r="N138" s="13" t="s">
        <v>170</v>
      </c>
      <c r="O138" s="13" t="s">
        <v>148</v>
      </c>
      <c r="P138" s="13" t="s">
        <v>171</v>
      </c>
      <c r="U138" s="12">
        <f t="shared" si="165"/>
        <v>90</v>
      </c>
      <c r="X138" s="13"/>
      <c r="Y138" s="13"/>
      <c r="AA138" s="34" t="s">
        <v>84</v>
      </c>
      <c r="AB138" s="25">
        <v>0</v>
      </c>
      <c r="AC138" s="25">
        <f t="shared" si="166"/>
        <v>0</v>
      </c>
      <c r="AD138" s="55"/>
      <c r="AE138" s="55"/>
      <c r="AF138" s="45">
        <f t="shared" si="167"/>
        <v>0</v>
      </c>
      <c r="AG138" s="46" t="e">
        <f t="shared" si="168"/>
        <v>#DIV/0!</v>
      </c>
      <c r="AH138" s="26">
        <f t="shared" si="169"/>
        <v>0</v>
      </c>
      <c r="AI138" s="46" t="e">
        <f t="shared" si="170"/>
        <v>#DIV/0!</v>
      </c>
      <c r="AJ138" s="46" t="e">
        <f t="shared" si="171"/>
        <v>#DIV/0!</v>
      </c>
      <c r="AK138" s="61">
        <v>1</v>
      </c>
      <c r="AL138" s="27" t="e">
        <f t="shared" si="172"/>
        <v>#DIV/0!</v>
      </c>
      <c r="AM138" s="25" t="e">
        <f t="shared" si="173"/>
        <v>#DIV/0!</v>
      </c>
      <c r="AN138" s="25" t="e">
        <f t="shared" si="174"/>
        <v>#DIV/0!</v>
      </c>
      <c r="AO138" s="25" t="e">
        <f t="shared" si="175"/>
        <v>#DIV/0!</v>
      </c>
      <c r="AR138" s="11">
        <f t="shared" si="176"/>
        <v>180</v>
      </c>
      <c r="AS138" s="20" t="s">
        <v>147</v>
      </c>
      <c r="AU138" s="13" t="s">
        <v>142</v>
      </c>
      <c r="AV138" s="75" t="e">
        <f>VLOOKUP(AT138,Ülke!$A$1:$D$46,2,0)</f>
        <v>#N/A</v>
      </c>
      <c r="AW138" s="29" t="e">
        <f t="shared" si="177"/>
        <v>#DIV/0!</v>
      </c>
      <c r="AX138" s="64" t="e">
        <f t="shared" si="178"/>
        <v>#DIV/0!</v>
      </c>
      <c r="AY138" s="65">
        <v>43846</v>
      </c>
      <c r="AZ138" s="65">
        <v>44675</v>
      </c>
      <c r="BA138" s="50">
        <f t="shared" si="179"/>
        <v>-44675</v>
      </c>
      <c r="BB138" s="66" t="e">
        <f t="shared" si="180"/>
        <v>#DIV/0!</v>
      </c>
      <c r="BC138" s="67">
        <v>44676</v>
      </c>
      <c r="BD138" s="66" t="s">
        <v>118</v>
      </c>
      <c r="BE138" s="58" t="e">
        <f t="shared" si="181"/>
        <v>#DIV/0!</v>
      </c>
      <c r="BF138" s="30" t="e">
        <f t="shared" si="182"/>
        <v>#DIV/0!</v>
      </c>
      <c r="BG138" s="31"/>
      <c r="BH138" s="32" t="e">
        <f t="shared" si="183"/>
        <v>#DIV/0!</v>
      </c>
      <c r="BI138" s="28">
        <v>0.05</v>
      </c>
      <c r="BJ138" s="28">
        <v>2.5000000000000001E-2</v>
      </c>
      <c r="BK138" s="33" t="e">
        <f t="shared" si="184"/>
        <v>#DIV/0!</v>
      </c>
      <c r="BL138" s="33" t="e">
        <f t="shared" si="190"/>
        <v>#DIV/0!</v>
      </c>
      <c r="BM138" s="48" t="s">
        <v>139</v>
      </c>
      <c r="BO138" s="14" t="s">
        <v>84</v>
      </c>
      <c r="BP138" s="68"/>
      <c r="BQ138" s="14"/>
      <c r="BR138" s="35">
        <v>1257250.1000000001</v>
      </c>
      <c r="BS138" s="73">
        <v>62862.51</v>
      </c>
      <c r="BT138" s="98" t="e">
        <f t="shared" si="185"/>
        <v>#DIV/0!</v>
      </c>
      <c r="BU138" s="35">
        <v>45540</v>
      </c>
      <c r="BV138" s="36" t="s">
        <v>84</v>
      </c>
      <c r="BW138" s="37" t="s">
        <v>90</v>
      </c>
      <c r="BX138" s="38"/>
      <c r="BY138" s="36" t="s">
        <v>84</v>
      </c>
      <c r="BZ138" s="57">
        <v>2023</v>
      </c>
      <c r="CA138" s="32">
        <f>VLOOKUP(BZ138,$GP$1:$GR$17,2,0)</f>
        <v>31680</v>
      </c>
      <c r="CB138" s="32">
        <f>VLOOKUP(BZ138,$GP$1:$GR$17,3,0)</f>
        <v>264294</v>
      </c>
      <c r="CC138" s="32" t="e">
        <f t="shared" si="191"/>
        <v>#DIV/0!</v>
      </c>
      <c r="CD138" s="14" t="str">
        <f t="shared" si="186"/>
        <v/>
      </c>
      <c r="CF138" s="69">
        <f t="shared" si="187"/>
        <v>45540</v>
      </c>
      <c r="CG138" s="69" t="e">
        <f t="shared" si="188"/>
        <v>#DIV/0!</v>
      </c>
      <c r="CH138" s="69" t="e">
        <f t="shared" si="189"/>
        <v>#DIV/0!</v>
      </c>
      <c r="CL138" s="25"/>
      <c r="CM138" s="25"/>
      <c r="CN138" s="25"/>
      <c r="CR138" s="25"/>
      <c r="CS138" s="25"/>
      <c r="CT138" s="25"/>
      <c r="CX138" s="25"/>
      <c r="CY138" s="25"/>
      <c r="CZ138" s="25"/>
      <c r="DD138" s="25"/>
      <c r="DE138" s="25"/>
      <c r="DF138" s="25"/>
      <c r="DG138" s="25">
        <f t="shared" si="192"/>
        <v>0</v>
      </c>
    </row>
    <row r="139" spans="1:111" x14ac:dyDescent="0.25">
      <c r="A139" s="13"/>
      <c r="B139" s="13"/>
      <c r="C139" s="13"/>
      <c r="D139" s="24"/>
      <c r="E139" s="24"/>
      <c r="F139" s="100">
        <f t="shared" si="164"/>
        <v>0</v>
      </c>
      <c r="G139" s="21"/>
      <c r="J139" s="63"/>
      <c r="L139" s="63" t="s">
        <v>58</v>
      </c>
      <c r="M139" s="23" t="s">
        <v>61</v>
      </c>
      <c r="N139" s="13" t="s">
        <v>170</v>
      </c>
      <c r="O139" s="13" t="s">
        <v>148</v>
      </c>
      <c r="P139" s="13" t="s">
        <v>171</v>
      </c>
      <c r="U139" s="12">
        <f t="shared" si="165"/>
        <v>90</v>
      </c>
      <c r="X139" s="13"/>
      <c r="Y139" s="13"/>
      <c r="AA139" s="34" t="s">
        <v>84</v>
      </c>
      <c r="AB139" s="25">
        <v>0</v>
      </c>
      <c r="AC139" s="25">
        <f t="shared" si="166"/>
        <v>0</v>
      </c>
      <c r="AD139" s="55"/>
      <c r="AE139" s="55"/>
      <c r="AF139" s="45">
        <f t="shared" si="167"/>
        <v>0</v>
      </c>
      <c r="AG139" s="46" t="e">
        <f t="shared" si="168"/>
        <v>#DIV/0!</v>
      </c>
      <c r="AH139" s="26">
        <f t="shared" si="169"/>
        <v>0</v>
      </c>
      <c r="AI139" s="46" t="e">
        <f t="shared" si="170"/>
        <v>#DIV/0!</v>
      </c>
      <c r="AJ139" s="46" t="e">
        <f t="shared" si="171"/>
        <v>#DIV/0!</v>
      </c>
      <c r="AK139" s="61">
        <v>1</v>
      </c>
      <c r="AL139" s="27" t="e">
        <f t="shared" si="172"/>
        <v>#DIV/0!</v>
      </c>
      <c r="AM139" s="25" t="e">
        <f t="shared" si="173"/>
        <v>#DIV/0!</v>
      </c>
      <c r="AN139" s="25" t="e">
        <f t="shared" si="174"/>
        <v>#DIV/0!</v>
      </c>
      <c r="AO139" s="25" t="e">
        <f t="shared" si="175"/>
        <v>#DIV/0!</v>
      </c>
      <c r="AR139" s="11">
        <f t="shared" si="176"/>
        <v>180</v>
      </c>
      <c r="AS139" s="20" t="s">
        <v>147</v>
      </c>
      <c r="AU139" s="13" t="s">
        <v>142</v>
      </c>
      <c r="AV139" s="75" t="e">
        <f>VLOOKUP(AT139,Ülke!$A$1:$D$46,2,0)</f>
        <v>#N/A</v>
      </c>
      <c r="AW139" s="29" t="e">
        <f t="shared" si="177"/>
        <v>#DIV/0!</v>
      </c>
      <c r="AX139" s="64" t="e">
        <f t="shared" si="178"/>
        <v>#DIV/0!</v>
      </c>
      <c r="AY139" s="65">
        <v>43846</v>
      </c>
      <c r="AZ139" s="65">
        <v>44675</v>
      </c>
      <c r="BA139" s="50">
        <f t="shared" si="179"/>
        <v>-44675</v>
      </c>
      <c r="BB139" s="66" t="e">
        <f t="shared" si="180"/>
        <v>#DIV/0!</v>
      </c>
      <c r="BC139" s="67">
        <v>44676</v>
      </c>
      <c r="BD139" s="66" t="s">
        <v>118</v>
      </c>
      <c r="BE139" s="58" t="e">
        <f t="shared" si="181"/>
        <v>#DIV/0!</v>
      </c>
      <c r="BF139" s="30" t="e">
        <f t="shared" si="182"/>
        <v>#DIV/0!</v>
      </c>
      <c r="BG139" s="31"/>
      <c r="BH139" s="32" t="e">
        <f t="shared" si="183"/>
        <v>#DIV/0!</v>
      </c>
      <c r="BI139" s="28">
        <v>0.05</v>
      </c>
      <c r="BJ139" s="28">
        <v>2.5000000000000001E-2</v>
      </c>
      <c r="BK139" s="33" t="e">
        <f t="shared" si="184"/>
        <v>#DIV/0!</v>
      </c>
      <c r="BL139" s="33" t="e">
        <f t="shared" si="190"/>
        <v>#DIV/0!</v>
      </c>
      <c r="BM139" s="48" t="s">
        <v>139</v>
      </c>
      <c r="BO139" s="14" t="s">
        <v>84</v>
      </c>
      <c r="BP139" s="68"/>
      <c r="BQ139" s="14"/>
      <c r="BR139" s="35">
        <v>1257250.1000000001</v>
      </c>
      <c r="BS139" s="73">
        <v>62862.51</v>
      </c>
      <c r="BT139" s="98" t="e">
        <f t="shared" si="185"/>
        <v>#DIV/0!</v>
      </c>
      <c r="BU139" s="35">
        <v>45540</v>
      </c>
      <c r="BV139" s="36" t="s">
        <v>84</v>
      </c>
      <c r="BW139" s="37" t="s">
        <v>90</v>
      </c>
      <c r="BX139" s="38"/>
      <c r="BY139" s="36" t="s">
        <v>84</v>
      </c>
      <c r="BZ139" s="57">
        <v>2023</v>
      </c>
      <c r="CA139" s="32">
        <f>VLOOKUP(BZ139,$GP$1:$GR$17,2,0)</f>
        <v>31680</v>
      </c>
      <c r="CB139" s="32">
        <f>VLOOKUP(BZ139,$GP$1:$GR$17,3,0)</f>
        <v>264294</v>
      </c>
      <c r="CC139" s="32" t="e">
        <f t="shared" si="191"/>
        <v>#DIV/0!</v>
      </c>
      <c r="CD139" s="14" t="str">
        <f t="shared" si="186"/>
        <v/>
      </c>
      <c r="CF139" s="69">
        <f t="shared" si="187"/>
        <v>45540</v>
      </c>
      <c r="CG139" s="69" t="e">
        <f t="shared" si="188"/>
        <v>#DIV/0!</v>
      </c>
      <c r="CH139" s="69" t="e">
        <f t="shared" si="189"/>
        <v>#DIV/0!</v>
      </c>
      <c r="CL139" s="25"/>
      <c r="CM139" s="25"/>
      <c r="CN139" s="25"/>
      <c r="CR139" s="25"/>
      <c r="CS139" s="25"/>
      <c r="CT139" s="25"/>
      <c r="CX139" s="25"/>
      <c r="CY139" s="25"/>
      <c r="CZ139" s="25"/>
      <c r="DD139" s="25"/>
      <c r="DE139" s="25"/>
      <c r="DF139" s="25"/>
      <c r="DG139" s="25">
        <f t="shared" si="192"/>
        <v>0</v>
      </c>
    </row>
    <row r="140" spans="1:111" x14ac:dyDescent="0.25">
      <c r="A140" s="13"/>
      <c r="B140" s="13"/>
      <c r="C140" s="13"/>
      <c r="D140" s="24"/>
      <c r="E140" s="24"/>
      <c r="F140" s="100">
        <f t="shared" si="164"/>
        <v>0</v>
      </c>
      <c r="G140" s="21"/>
      <c r="J140" s="63"/>
      <c r="L140" s="63" t="s">
        <v>58</v>
      </c>
      <c r="M140" s="23" t="s">
        <v>61</v>
      </c>
      <c r="N140" s="13" t="s">
        <v>170</v>
      </c>
      <c r="O140" s="13" t="s">
        <v>148</v>
      </c>
      <c r="P140" s="13" t="s">
        <v>171</v>
      </c>
      <c r="U140" s="12">
        <f t="shared" si="165"/>
        <v>90</v>
      </c>
      <c r="X140" s="13"/>
      <c r="Y140" s="13"/>
      <c r="AA140" s="34" t="s">
        <v>84</v>
      </c>
      <c r="AB140" s="25">
        <v>0</v>
      </c>
      <c r="AC140" s="25">
        <f t="shared" si="166"/>
        <v>0</v>
      </c>
      <c r="AD140" s="55"/>
      <c r="AE140" s="55"/>
      <c r="AF140" s="45">
        <f t="shared" si="167"/>
        <v>0</v>
      </c>
      <c r="AG140" s="46" t="e">
        <f t="shared" si="168"/>
        <v>#DIV/0!</v>
      </c>
      <c r="AH140" s="26">
        <f t="shared" si="169"/>
        <v>0</v>
      </c>
      <c r="AI140" s="46" t="e">
        <f t="shared" si="170"/>
        <v>#DIV/0!</v>
      </c>
      <c r="AJ140" s="46" t="e">
        <f t="shared" si="171"/>
        <v>#DIV/0!</v>
      </c>
      <c r="AK140" s="61">
        <v>1</v>
      </c>
      <c r="AL140" s="27" t="e">
        <f t="shared" si="172"/>
        <v>#DIV/0!</v>
      </c>
      <c r="AM140" s="25" t="e">
        <f t="shared" si="173"/>
        <v>#DIV/0!</v>
      </c>
      <c r="AN140" s="25" t="e">
        <f t="shared" si="174"/>
        <v>#DIV/0!</v>
      </c>
      <c r="AO140" s="25" t="e">
        <f t="shared" si="175"/>
        <v>#DIV/0!</v>
      </c>
      <c r="AR140" s="11">
        <f t="shared" si="176"/>
        <v>180</v>
      </c>
      <c r="AS140" s="20" t="s">
        <v>147</v>
      </c>
      <c r="AU140" s="13" t="s">
        <v>142</v>
      </c>
      <c r="AV140" s="75" t="e">
        <f>VLOOKUP(AT140,Ülke!$A$1:$D$46,2,0)</f>
        <v>#N/A</v>
      </c>
      <c r="AW140" s="29" t="e">
        <f t="shared" si="177"/>
        <v>#DIV/0!</v>
      </c>
      <c r="AX140" s="64" t="e">
        <f t="shared" si="178"/>
        <v>#DIV/0!</v>
      </c>
      <c r="AY140" s="65">
        <v>43846</v>
      </c>
      <c r="AZ140" s="65">
        <v>44675</v>
      </c>
      <c r="BA140" s="50">
        <f t="shared" si="179"/>
        <v>-44675</v>
      </c>
      <c r="BB140" s="66" t="e">
        <f t="shared" si="180"/>
        <v>#DIV/0!</v>
      </c>
      <c r="BC140" s="67">
        <v>44676</v>
      </c>
      <c r="BD140" s="66" t="s">
        <v>118</v>
      </c>
      <c r="BE140" s="58" t="e">
        <f t="shared" si="181"/>
        <v>#DIV/0!</v>
      </c>
      <c r="BF140" s="30" t="e">
        <f t="shared" si="182"/>
        <v>#DIV/0!</v>
      </c>
      <c r="BG140" s="31"/>
      <c r="BH140" s="32" t="e">
        <f t="shared" si="183"/>
        <v>#DIV/0!</v>
      </c>
      <c r="BI140" s="28">
        <v>0.05</v>
      </c>
      <c r="BJ140" s="28">
        <v>2.5000000000000001E-2</v>
      </c>
      <c r="BK140" s="33" t="e">
        <f t="shared" si="184"/>
        <v>#DIV/0!</v>
      </c>
      <c r="BL140" s="33" t="e">
        <f t="shared" si="190"/>
        <v>#DIV/0!</v>
      </c>
      <c r="BM140" s="48" t="s">
        <v>139</v>
      </c>
      <c r="BO140" s="14" t="s">
        <v>84</v>
      </c>
      <c r="BP140" s="68"/>
      <c r="BQ140" s="14"/>
      <c r="BR140" s="35">
        <v>1257250.1000000001</v>
      </c>
      <c r="BS140" s="73">
        <v>62862.51</v>
      </c>
      <c r="BT140" s="98" t="e">
        <f t="shared" si="185"/>
        <v>#DIV/0!</v>
      </c>
      <c r="BU140" s="35">
        <v>45540</v>
      </c>
      <c r="BV140" s="36" t="s">
        <v>84</v>
      </c>
      <c r="BW140" s="37" t="s">
        <v>90</v>
      </c>
      <c r="BX140" s="38"/>
      <c r="BY140" s="36" t="s">
        <v>84</v>
      </c>
      <c r="BZ140" s="57">
        <v>2023</v>
      </c>
      <c r="CA140" s="32">
        <f>VLOOKUP(BZ140,$GP$1:$GR$17,2,0)</f>
        <v>31680</v>
      </c>
      <c r="CB140" s="32">
        <f>VLOOKUP(BZ140,$GP$1:$GR$17,3,0)</f>
        <v>264294</v>
      </c>
      <c r="CC140" s="32" t="e">
        <f t="shared" si="191"/>
        <v>#DIV/0!</v>
      </c>
      <c r="CD140" s="14" t="str">
        <f t="shared" si="186"/>
        <v/>
      </c>
      <c r="CF140" s="69">
        <f t="shared" si="187"/>
        <v>45540</v>
      </c>
      <c r="CG140" s="69" t="e">
        <f t="shared" si="188"/>
        <v>#DIV/0!</v>
      </c>
      <c r="CH140" s="69" t="e">
        <f t="shared" si="189"/>
        <v>#DIV/0!</v>
      </c>
      <c r="CL140" s="25"/>
      <c r="CM140" s="25"/>
      <c r="CN140" s="25"/>
      <c r="CR140" s="25"/>
      <c r="CS140" s="25"/>
      <c r="CT140" s="25"/>
      <c r="CX140" s="25"/>
      <c r="CY140" s="25"/>
      <c r="CZ140" s="25"/>
      <c r="DD140" s="25"/>
      <c r="DE140" s="25"/>
      <c r="DF140" s="25"/>
      <c r="DG140" s="25">
        <f t="shared" si="192"/>
        <v>0</v>
      </c>
    </row>
    <row r="141" spans="1:111" x14ac:dyDescent="0.25">
      <c r="A141" s="13"/>
      <c r="B141" s="13"/>
      <c r="C141" s="13"/>
      <c r="D141" s="24"/>
      <c r="E141" s="24"/>
      <c r="F141" s="100">
        <f t="shared" si="164"/>
        <v>0</v>
      </c>
      <c r="G141" s="21"/>
      <c r="J141" s="63"/>
      <c r="L141" s="63" t="s">
        <v>58</v>
      </c>
      <c r="M141" s="23" t="s">
        <v>61</v>
      </c>
      <c r="N141" s="13" t="s">
        <v>170</v>
      </c>
      <c r="O141" s="13" t="s">
        <v>148</v>
      </c>
      <c r="P141" s="13" t="s">
        <v>171</v>
      </c>
      <c r="U141" s="12">
        <f t="shared" si="165"/>
        <v>90</v>
      </c>
      <c r="X141" s="13"/>
      <c r="Y141" s="13"/>
      <c r="AA141" s="34" t="s">
        <v>84</v>
      </c>
      <c r="AB141" s="25">
        <v>0</v>
      </c>
      <c r="AC141" s="25">
        <f t="shared" si="166"/>
        <v>0</v>
      </c>
      <c r="AD141" s="55"/>
      <c r="AE141" s="55"/>
      <c r="AF141" s="45">
        <f t="shared" si="167"/>
        <v>0</v>
      </c>
      <c r="AG141" s="46" t="e">
        <f t="shared" si="168"/>
        <v>#DIV/0!</v>
      </c>
      <c r="AH141" s="26">
        <f t="shared" si="169"/>
        <v>0</v>
      </c>
      <c r="AI141" s="46" t="e">
        <f t="shared" si="170"/>
        <v>#DIV/0!</v>
      </c>
      <c r="AJ141" s="46" t="e">
        <f t="shared" si="171"/>
        <v>#DIV/0!</v>
      </c>
      <c r="AK141" s="61">
        <v>1</v>
      </c>
      <c r="AL141" s="27" t="e">
        <f t="shared" si="172"/>
        <v>#DIV/0!</v>
      </c>
      <c r="AM141" s="25" t="e">
        <f t="shared" si="173"/>
        <v>#DIV/0!</v>
      </c>
      <c r="AN141" s="25" t="e">
        <f t="shared" si="174"/>
        <v>#DIV/0!</v>
      </c>
      <c r="AO141" s="25" t="e">
        <f t="shared" si="175"/>
        <v>#DIV/0!</v>
      </c>
      <c r="AR141" s="11">
        <f t="shared" si="176"/>
        <v>180</v>
      </c>
      <c r="AS141" s="20" t="s">
        <v>147</v>
      </c>
      <c r="AU141" s="13" t="s">
        <v>142</v>
      </c>
      <c r="AV141" s="75" t="e">
        <f>VLOOKUP(AT141,Ülke!$A$1:$D$46,2,0)</f>
        <v>#N/A</v>
      </c>
      <c r="AW141" s="29" t="e">
        <f t="shared" si="177"/>
        <v>#DIV/0!</v>
      </c>
      <c r="AX141" s="64" t="e">
        <f t="shared" si="178"/>
        <v>#DIV/0!</v>
      </c>
      <c r="AY141" s="65">
        <v>43846</v>
      </c>
      <c r="AZ141" s="65">
        <v>44675</v>
      </c>
      <c r="BA141" s="50">
        <f t="shared" si="179"/>
        <v>-44675</v>
      </c>
      <c r="BB141" s="66" t="e">
        <f t="shared" si="180"/>
        <v>#DIV/0!</v>
      </c>
      <c r="BC141" s="67">
        <v>44676</v>
      </c>
      <c r="BD141" s="66" t="s">
        <v>118</v>
      </c>
      <c r="BE141" s="58" t="e">
        <f t="shared" si="181"/>
        <v>#DIV/0!</v>
      </c>
      <c r="BF141" s="30" t="e">
        <f t="shared" si="182"/>
        <v>#DIV/0!</v>
      </c>
      <c r="BG141" s="31"/>
      <c r="BH141" s="32" t="e">
        <f t="shared" si="183"/>
        <v>#DIV/0!</v>
      </c>
      <c r="BI141" s="28">
        <v>0.05</v>
      </c>
      <c r="BJ141" s="28">
        <v>2.5000000000000001E-2</v>
      </c>
      <c r="BK141" s="33" t="e">
        <f t="shared" si="184"/>
        <v>#DIV/0!</v>
      </c>
      <c r="BL141" s="33" t="e">
        <f t="shared" si="190"/>
        <v>#DIV/0!</v>
      </c>
      <c r="BM141" s="48" t="s">
        <v>139</v>
      </c>
      <c r="BO141" s="14" t="s">
        <v>84</v>
      </c>
      <c r="BP141" s="68"/>
      <c r="BQ141" s="14"/>
      <c r="BR141" s="35">
        <v>1257250.1000000001</v>
      </c>
      <c r="BS141" s="73">
        <v>62862.51</v>
      </c>
      <c r="BT141" s="98" t="e">
        <f t="shared" si="185"/>
        <v>#DIV/0!</v>
      </c>
      <c r="BU141" s="35">
        <v>45540</v>
      </c>
      <c r="BV141" s="36" t="s">
        <v>84</v>
      </c>
      <c r="BW141" s="37" t="s">
        <v>90</v>
      </c>
      <c r="BX141" s="38"/>
      <c r="BY141" s="36" t="s">
        <v>84</v>
      </c>
      <c r="BZ141" s="57">
        <v>2023</v>
      </c>
      <c r="CA141" s="32">
        <f>VLOOKUP(BZ141,$GP$1:$GR$17,2,0)</f>
        <v>31680</v>
      </c>
      <c r="CB141" s="32">
        <f>VLOOKUP(BZ141,$GP$1:$GR$17,3,0)</f>
        <v>264294</v>
      </c>
      <c r="CC141" s="32" t="e">
        <f t="shared" si="191"/>
        <v>#DIV/0!</v>
      </c>
      <c r="CD141" s="14" t="str">
        <f t="shared" si="186"/>
        <v/>
      </c>
      <c r="CF141" s="69">
        <f t="shared" si="187"/>
        <v>45540</v>
      </c>
      <c r="CG141" s="69" t="e">
        <f t="shared" si="188"/>
        <v>#DIV/0!</v>
      </c>
      <c r="CH141" s="69" t="e">
        <f t="shared" si="189"/>
        <v>#DIV/0!</v>
      </c>
      <c r="CL141" s="25"/>
      <c r="CM141" s="25"/>
      <c r="CN141" s="25"/>
      <c r="CR141" s="25"/>
      <c r="CS141" s="25"/>
      <c r="CT141" s="25"/>
      <c r="CX141" s="25"/>
      <c r="CY141" s="25"/>
      <c r="CZ141" s="25"/>
      <c r="DD141" s="25"/>
      <c r="DE141" s="25"/>
      <c r="DF141" s="25"/>
      <c r="DG141" s="25">
        <f t="shared" si="192"/>
        <v>0</v>
      </c>
    </row>
    <row r="142" spans="1:111" x14ac:dyDescent="0.25">
      <c r="A142" s="13"/>
      <c r="B142" s="13"/>
      <c r="C142" s="13"/>
      <c r="D142" s="24"/>
      <c r="E142" s="24"/>
      <c r="F142" s="100">
        <f t="shared" si="164"/>
        <v>0</v>
      </c>
      <c r="G142" s="21"/>
      <c r="J142" s="63"/>
      <c r="L142" s="63" t="s">
        <v>58</v>
      </c>
      <c r="M142" s="23" t="s">
        <v>61</v>
      </c>
      <c r="N142" s="13" t="s">
        <v>170</v>
      </c>
      <c r="O142" s="13" t="s">
        <v>148</v>
      </c>
      <c r="P142" s="13" t="s">
        <v>171</v>
      </c>
      <c r="U142" s="12">
        <f t="shared" si="165"/>
        <v>90</v>
      </c>
      <c r="X142" s="13"/>
      <c r="Y142" s="13"/>
      <c r="AA142" s="34" t="s">
        <v>84</v>
      </c>
      <c r="AB142" s="25">
        <v>0</v>
      </c>
      <c r="AC142" s="25">
        <f t="shared" si="166"/>
        <v>0</v>
      </c>
      <c r="AD142" s="55"/>
      <c r="AE142" s="55"/>
      <c r="AF142" s="45">
        <f t="shared" si="167"/>
        <v>0</v>
      </c>
      <c r="AG142" s="46" t="e">
        <f t="shared" si="168"/>
        <v>#DIV/0!</v>
      </c>
      <c r="AH142" s="26">
        <f t="shared" si="169"/>
        <v>0</v>
      </c>
      <c r="AI142" s="46" t="e">
        <f t="shared" si="170"/>
        <v>#DIV/0!</v>
      </c>
      <c r="AJ142" s="46" t="e">
        <f t="shared" si="171"/>
        <v>#DIV/0!</v>
      </c>
      <c r="AK142" s="61">
        <v>1</v>
      </c>
      <c r="AL142" s="27" t="e">
        <f t="shared" si="172"/>
        <v>#DIV/0!</v>
      </c>
      <c r="AM142" s="25" t="e">
        <f t="shared" si="173"/>
        <v>#DIV/0!</v>
      </c>
      <c r="AN142" s="25" t="e">
        <f t="shared" si="174"/>
        <v>#DIV/0!</v>
      </c>
      <c r="AO142" s="25" t="e">
        <f t="shared" si="175"/>
        <v>#DIV/0!</v>
      </c>
      <c r="AR142" s="11">
        <f t="shared" si="176"/>
        <v>180</v>
      </c>
      <c r="AS142" s="20" t="s">
        <v>147</v>
      </c>
      <c r="AU142" s="13" t="s">
        <v>142</v>
      </c>
      <c r="AV142" s="75" t="e">
        <f>VLOOKUP(AT142,Ülke!$A$1:$D$46,2,0)</f>
        <v>#N/A</v>
      </c>
      <c r="AW142" s="29" t="e">
        <f t="shared" si="177"/>
        <v>#DIV/0!</v>
      </c>
      <c r="AX142" s="64" t="e">
        <f t="shared" si="178"/>
        <v>#DIV/0!</v>
      </c>
      <c r="AY142" s="65">
        <v>43846</v>
      </c>
      <c r="AZ142" s="65">
        <v>44675</v>
      </c>
      <c r="BA142" s="50">
        <f t="shared" si="179"/>
        <v>-44675</v>
      </c>
      <c r="BB142" s="66" t="e">
        <f t="shared" si="180"/>
        <v>#DIV/0!</v>
      </c>
      <c r="BC142" s="67">
        <v>44676</v>
      </c>
      <c r="BD142" s="66" t="s">
        <v>118</v>
      </c>
      <c r="BE142" s="58" t="e">
        <f t="shared" si="181"/>
        <v>#DIV/0!</v>
      </c>
      <c r="BF142" s="30" t="e">
        <f t="shared" si="182"/>
        <v>#DIV/0!</v>
      </c>
      <c r="BG142" s="31"/>
      <c r="BH142" s="32" t="e">
        <f t="shared" si="183"/>
        <v>#DIV/0!</v>
      </c>
      <c r="BI142" s="28">
        <v>0.05</v>
      </c>
      <c r="BJ142" s="28">
        <v>2.5000000000000001E-2</v>
      </c>
      <c r="BK142" s="33" t="e">
        <f t="shared" si="184"/>
        <v>#DIV/0!</v>
      </c>
      <c r="BL142" s="33" t="e">
        <f t="shared" si="190"/>
        <v>#DIV/0!</v>
      </c>
      <c r="BM142" s="48" t="s">
        <v>139</v>
      </c>
      <c r="BO142" s="14" t="s">
        <v>84</v>
      </c>
      <c r="BP142" s="68"/>
      <c r="BQ142" s="14"/>
      <c r="BR142" s="35">
        <v>1257250.1000000001</v>
      </c>
      <c r="BS142" s="73">
        <v>62862.51</v>
      </c>
      <c r="BT142" s="98" t="e">
        <f t="shared" si="185"/>
        <v>#DIV/0!</v>
      </c>
      <c r="BU142" s="35">
        <v>45540</v>
      </c>
      <c r="BV142" s="36" t="s">
        <v>84</v>
      </c>
      <c r="BW142" s="37" t="s">
        <v>90</v>
      </c>
      <c r="BX142" s="38"/>
      <c r="BY142" s="36" t="s">
        <v>84</v>
      </c>
      <c r="BZ142" s="57">
        <v>2023</v>
      </c>
      <c r="CA142" s="32">
        <f>VLOOKUP(BZ142,$GP$1:$GR$17,2,0)</f>
        <v>31680</v>
      </c>
      <c r="CB142" s="32">
        <f>VLOOKUP(BZ142,$GP$1:$GR$17,3,0)</f>
        <v>264294</v>
      </c>
      <c r="CC142" s="32" t="e">
        <f t="shared" si="191"/>
        <v>#DIV/0!</v>
      </c>
      <c r="CD142" s="14" t="str">
        <f t="shared" si="186"/>
        <v/>
      </c>
      <c r="CF142" s="69">
        <f t="shared" si="187"/>
        <v>45540</v>
      </c>
      <c r="CG142" s="69" t="e">
        <f t="shared" si="188"/>
        <v>#DIV/0!</v>
      </c>
      <c r="CH142" s="69" t="e">
        <f t="shared" si="189"/>
        <v>#DIV/0!</v>
      </c>
      <c r="CL142" s="25"/>
      <c r="CM142" s="25"/>
      <c r="CN142" s="25"/>
      <c r="CR142" s="25"/>
      <c r="CS142" s="25"/>
      <c r="CT142" s="25"/>
      <c r="CX142" s="25"/>
      <c r="CY142" s="25"/>
      <c r="CZ142" s="25"/>
      <c r="DD142" s="25"/>
      <c r="DE142" s="25"/>
      <c r="DF142" s="25"/>
      <c r="DG142" s="25">
        <f t="shared" si="192"/>
        <v>0</v>
      </c>
    </row>
    <row r="143" spans="1:111" x14ac:dyDescent="0.25">
      <c r="A143" s="13"/>
      <c r="B143" s="13"/>
      <c r="C143" s="13"/>
      <c r="D143" s="24"/>
      <c r="E143" s="24"/>
      <c r="F143" s="100">
        <f t="shared" si="164"/>
        <v>0</v>
      </c>
      <c r="G143" s="21"/>
      <c r="J143" s="63"/>
      <c r="L143" s="63" t="s">
        <v>58</v>
      </c>
      <c r="M143" s="23" t="s">
        <v>61</v>
      </c>
      <c r="N143" s="13" t="s">
        <v>170</v>
      </c>
      <c r="O143" s="13" t="s">
        <v>148</v>
      </c>
      <c r="P143" s="13" t="s">
        <v>171</v>
      </c>
      <c r="U143" s="12">
        <f t="shared" si="165"/>
        <v>90</v>
      </c>
      <c r="X143" s="13"/>
      <c r="Y143" s="13"/>
      <c r="AA143" s="34" t="s">
        <v>84</v>
      </c>
      <c r="AB143" s="25">
        <v>0</v>
      </c>
      <c r="AC143" s="25">
        <f t="shared" si="166"/>
        <v>0</v>
      </c>
      <c r="AD143" s="55"/>
      <c r="AE143" s="55"/>
      <c r="AF143" s="45">
        <f t="shared" si="167"/>
        <v>0</v>
      </c>
      <c r="AG143" s="46" t="e">
        <f t="shared" si="168"/>
        <v>#DIV/0!</v>
      </c>
      <c r="AH143" s="26">
        <f t="shared" si="169"/>
        <v>0</v>
      </c>
      <c r="AI143" s="46" t="e">
        <f t="shared" si="170"/>
        <v>#DIV/0!</v>
      </c>
      <c r="AJ143" s="46" t="e">
        <f t="shared" si="171"/>
        <v>#DIV/0!</v>
      </c>
      <c r="AK143" s="61">
        <v>1</v>
      </c>
      <c r="AL143" s="27" t="e">
        <f t="shared" si="172"/>
        <v>#DIV/0!</v>
      </c>
      <c r="AM143" s="25" t="e">
        <f t="shared" si="173"/>
        <v>#DIV/0!</v>
      </c>
      <c r="AN143" s="25" t="e">
        <f t="shared" si="174"/>
        <v>#DIV/0!</v>
      </c>
      <c r="AO143" s="25" t="e">
        <f t="shared" si="175"/>
        <v>#DIV/0!</v>
      </c>
      <c r="AR143" s="11">
        <f t="shared" si="176"/>
        <v>180</v>
      </c>
      <c r="AS143" s="20" t="s">
        <v>147</v>
      </c>
      <c r="AU143" s="13" t="s">
        <v>142</v>
      </c>
      <c r="AV143" s="75" t="e">
        <f>VLOOKUP(AT143,Ülke!$A$1:$D$46,2,0)</f>
        <v>#N/A</v>
      </c>
      <c r="AW143" s="29" t="e">
        <f t="shared" si="177"/>
        <v>#DIV/0!</v>
      </c>
      <c r="AX143" s="64" t="e">
        <f t="shared" si="178"/>
        <v>#DIV/0!</v>
      </c>
      <c r="AY143" s="65">
        <v>43846</v>
      </c>
      <c r="AZ143" s="65">
        <v>44675</v>
      </c>
      <c r="BA143" s="50">
        <f t="shared" si="179"/>
        <v>-44675</v>
      </c>
      <c r="BB143" s="66" t="e">
        <f t="shared" si="180"/>
        <v>#DIV/0!</v>
      </c>
      <c r="BC143" s="67">
        <v>44676</v>
      </c>
      <c r="BD143" s="66" t="s">
        <v>118</v>
      </c>
      <c r="BE143" s="58" t="e">
        <f t="shared" si="181"/>
        <v>#DIV/0!</v>
      </c>
      <c r="BF143" s="30" t="e">
        <f t="shared" si="182"/>
        <v>#DIV/0!</v>
      </c>
      <c r="BG143" s="31"/>
      <c r="BH143" s="32" t="e">
        <f t="shared" si="183"/>
        <v>#DIV/0!</v>
      </c>
      <c r="BI143" s="28">
        <v>0.05</v>
      </c>
      <c r="BJ143" s="28">
        <v>2.5000000000000001E-2</v>
      </c>
      <c r="BK143" s="33" t="e">
        <f t="shared" si="184"/>
        <v>#DIV/0!</v>
      </c>
      <c r="BL143" s="33" t="e">
        <f t="shared" si="190"/>
        <v>#DIV/0!</v>
      </c>
      <c r="BM143" s="48" t="s">
        <v>139</v>
      </c>
      <c r="BO143" s="14" t="s">
        <v>84</v>
      </c>
      <c r="BP143" s="68"/>
      <c r="BQ143" s="14"/>
      <c r="BR143" s="35">
        <v>1257250.1000000001</v>
      </c>
      <c r="BS143" s="73">
        <v>62862.51</v>
      </c>
      <c r="BT143" s="98" t="e">
        <f t="shared" si="185"/>
        <v>#DIV/0!</v>
      </c>
      <c r="BU143" s="35">
        <v>45540</v>
      </c>
      <c r="BV143" s="36" t="s">
        <v>84</v>
      </c>
      <c r="BW143" s="37" t="s">
        <v>90</v>
      </c>
      <c r="BX143" s="38"/>
      <c r="BY143" s="36" t="s">
        <v>84</v>
      </c>
      <c r="BZ143" s="57">
        <v>2023</v>
      </c>
      <c r="CA143" s="32">
        <f>VLOOKUP(BZ143,$GP$1:$GR$17,2,0)</f>
        <v>31680</v>
      </c>
      <c r="CB143" s="32">
        <f>VLOOKUP(BZ143,$GP$1:$GR$17,3,0)</f>
        <v>264294</v>
      </c>
      <c r="CC143" s="32" t="e">
        <f t="shared" si="191"/>
        <v>#DIV/0!</v>
      </c>
      <c r="CD143" s="14" t="str">
        <f t="shared" si="186"/>
        <v/>
      </c>
      <c r="CF143" s="69">
        <f t="shared" si="187"/>
        <v>45540</v>
      </c>
      <c r="CG143" s="69" t="e">
        <f t="shared" si="188"/>
        <v>#DIV/0!</v>
      </c>
      <c r="CH143" s="69" t="e">
        <f t="shared" si="189"/>
        <v>#DIV/0!</v>
      </c>
      <c r="CL143" s="25"/>
      <c r="CM143" s="25"/>
      <c r="CN143" s="25"/>
      <c r="CR143" s="25"/>
      <c r="CS143" s="25"/>
      <c r="CT143" s="25"/>
      <c r="CX143" s="25"/>
      <c r="CY143" s="25"/>
      <c r="CZ143" s="25"/>
      <c r="DD143" s="25"/>
      <c r="DE143" s="25"/>
      <c r="DF143" s="25"/>
      <c r="DG143" s="25">
        <f t="shared" si="192"/>
        <v>0</v>
      </c>
    </row>
    <row r="144" spans="1:111" x14ac:dyDescent="0.25">
      <c r="A144" s="13"/>
      <c r="B144" s="13"/>
      <c r="C144" s="13"/>
      <c r="D144" s="24"/>
      <c r="E144" s="24"/>
      <c r="F144" s="100">
        <f t="shared" si="164"/>
        <v>0</v>
      </c>
      <c r="G144" s="21"/>
      <c r="J144" s="63"/>
      <c r="L144" s="63" t="s">
        <v>58</v>
      </c>
      <c r="M144" s="23" t="s">
        <v>61</v>
      </c>
      <c r="N144" s="13" t="s">
        <v>170</v>
      </c>
      <c r="O144" s="13" t="s">
        <v>148</v>
      </c>
      <c r="P144" s="13" t="s">
        <v>171</v>
      </c>
      <c r="U144" s="12">
        <f t="shared" si="165"/>
        <v>90</v>
      </c>
      <c r="X144" s="13"/>
      <c r="Y144" s="13"/>
      <c r="AA144" s="34" t="s">
        <v>84</v>
      </c>
      <c r="AB144" s="25">
        <v>0</v>
      </c>
      <c r="AC144" s="25">
        <f t="shared" si="166"/>
        <v>0</v>
      </c>
      <c r="AD144" s="55"/>
      <c r="AE144" s="55"/>
      <c r="AF144" s="45">
        <f t="shared" si="167"/>
        <v>0</v>
      </c>
      <c r="AG144" s="46" t="e">
        <f t="shared" si="168"/>
        <v>#DIV/0!</v>
      </c>
      <c r="AH144" s="26">
        <f t="shared" si="169"/>
        <v>0</v>
      </c>
      <c r="AI144" s="46" t="e">
        <f t="shared" si="170"/>
        <v>#DIV/0!</v>
      </c>
      <c r="AJ144" s="46" t="e">
        <f t="shared" si="171"/>
        <v>#DIV/0!</v>
      </c>
      <c r="AK144" s="61">
        <v>1</v>
      </c>
      <c r="AL144" s="27" t="e">
        <f t="shared" si="172"/>
        <v>#DIV/0!</v>
      </c>
      <c r="AM144" s="25" t="e">
        <f t="shared" si="173"/>
        <v>#DIV/0!</v>
      </c>
      <c r="AN144" s="25" t="e">
        <f t="shared" si="174"/>
        <v>#DIV/0!</v>
      </c>
      <c r="AO144" s="25" t="e">
        <f t="shared" si="175"/>
        <v>#DIV/0!</v>
      </c>
      <c r="AR144" s="11">
        <f t="shared" si="176"/>
        <v>180</v>
      </c>
      <c r="AS144" s="20" t="s">
        <v>147</v>
      </c>
      <c r="AU144" s="13" t="s">
        <v>142</v>
      </c>
      <c r="AV144" s="75" t="e">
        <f>VLOOKUP(AT144,Ülke!$A$1:$D$46,2,0)</f>
        <v>#N/A</v>
      </c>
      <c r="AW144" s="29" t="e">
        <f t="shared" si="177"/>
        <v>#DIV/0!</v>
      </c>
      <c r="AX144" s="64" t="e">
        <f t="shared" si="178"/>
        <v>#DIV/0!</v>
      </c>
      <c r="AY144" s="65">
        <v>43846</v>
      </c>
      <c r="AZ144" s="65">
        <v>44675</v>
      </c>
      <c r="BA144" s="50">
        <f t="shared" si="179"/>
        <v>-44675</v>
      </c>
      <c r="BB144" s="66" t="e">
        <f t="shared" si="180"/>
        <v>#DIV/0!</v>
      </c>
      <c r="BC144" s="67">
        <v>44676</v>
      </c>
      <c r="BD144" s="66" t="s">
        <v>118</v>
      </c>
      <c r="BE144" s="58" t="e">
        <f t="shared" si="181"/>
        <v>#DIV/0!</v>
      </c>
      <c r="BF144" s="30" t="e">
        <f t="shared" si="182"/>
        <v>#DIV/0!</v>
      </c>
      <c r="BG144" s="31"/>
      <c r="BH144" s="32" t="e">
        <f t="shared" si="183"/>
        <v>#DIV/0!</v>
      </c>
      <c r="BI144" s="28">
        <v>0.05</v>
      </c>
      <c r="BJ144" s="28">
        <v>2.5000000000000001E-2</v>
      </c>
      <c r="BK144" s="33" t="e">
        <f t="shared" si="184"/>
        <v>#DIV/0!</v>
      </c>
      <c r="BL144" s="33" t="e">
        <f t="shared" si="190"/>
        <v>#DIV/0!</v>
      </c>
      <c r="BM144" s="48" t="s">
        <v>139</v>
      </c>
      <c r="BO144" s="14" t="s">
        <v>84</v>
      </c>
      <c r="BP144" s="68"/>
      <c r="BQ144" s="14"/>
      <c r="BR144" s="35">
        <v>1257250.1000000001</v>
      </c>
      <c r="BS144" s="73">
        <v>62862.51</v>
      </c>
      <c r="BT144" s="98" t="e">
        <f t="shared" si="185"/>
        <v>#DIV/0!</v>
      </c>
      <c r="BU144" s="35">
        <v>45540</v>
      </c>
      <c r="BV144" s="36" t="s">
        <v>84</v>
      </c>
      <c r="BW144" s="37" t="s">
        <v>90</v>
      </c>
      <c r="BX144" s="38"/>
      <c r="BY144" s="36" t="s">
        <v>84</v>
      </c>
      <c r="BZ144" s="57">
        <v>2023</v>
      </c>
      <c r="CA144" s="32">
        <f>VLOOKUP(BZ144,$GP$1:$GR$17,2,0)</f>
        <v>31680</v>
      </c>
      <c r="CB144" s="32">
        <f>VLOOKUP(BZ144,$GP$1:$GR$17,3,0)</f>
        <v>264294</v>
      </c>
      <c r="CC144" s="32" t="e">
        <f t="shared" si="191"/>
        <v>#DIV/0!</v>
      </c>
      <c r="CD144" s="14" t="str">
        <f t="shared" si="186"/>
        <v/>
      </c>
      <c r="CF144" s="69">
        <f t="shared" si="187"/>
        <v>45540</v>
      </c>
      <c r="CG144" s="69" t="e">
        <f t="shared" si="188"/>
        <v>#DIV/0!</v>
      </c>
      <c r="CH144" s="69" t="e">
        <f t="shared" si="189"/>
        <v>#DIV/0!</v>
      </c>
      <c r="CL144" s="25"/>
      <c r="CM144" s="25"/>
      <c r="CN144" s="25"/>
      <c r="CR144" s="25"/>
      <c r="CS144" s="25"/>
      <c r="CT144" s="25"/>
      <c r="CX144" s="25"/>
      <c r="CY144" s="25"/>
      <c r="CZ144" s="25"/>
      <c r="DD144" s="25"/>
      <c r="DE144" s="25"/>
      <c r="DF144" s="25"/>
      <c r="DG144" s="25">
        <f t="shared" si="192"/>
        <v>0</v>
      </c>
    </row>
    <row r="145" spans="1:111" x14ac:dyDescent="0.25">
      <c r="A145" s="13"/>
      <c r="B145" s="13"/>
      <c r="C145" s="13"/>
      <c r="D145" s="24"/>
      <c r="E145" s="24"/>
      <c r="F145" s="100">
        <f t="shared" si="164"/>
        <v>0</v>
      </c>
      <c r="G145" s="21"/>
      <c r="J145" s="63"/>
      <c r="L145" s="63" t="s">
        <v>58</v>
      </c>
      <c r="M145" s="23" t="s">
        <v>61</v>
      </c>
      <c r="N145" s="13" t="s">
        <v>170</v>
      </c>
      <c r="O145" s="13" t="s">
        <v>148</v>
      </c>
      <c r="P145" s="13" t="s">
        <v>171</v>
      </c>
      <c r="U145" s="12">
        <f t="shared" si="165"/>
        <v>90</v>
      </c>
      <c r="X145" s="13"/>
      <c r="Y145" s="13"/>
      <c r="AA145" s="34" t="s">
        <v>84</v>
      </c>
      <c r="AB145" s="25">
        <v>0</v>
      </c>
      <c r="AC145" s="25">
        <f t="shared" si="166"/>
        <v>0</v>
      </c>
      <c r="AD145" s="55"/>
      <c r="AE145" s="55"/>
      <c r="AF145" s="45">
        <f t="shared" si="167"/>
        <v>0</v>
      </c>
      <c r="AG145" s="46" t="e">
        <f t="shared" si="168"/>
        <v>#DIV/0!</v>
      </c>
      <c r="AH145" s="26">
        <f t="shared" si="169"/>
        <v>0</v>
      </c>
      <c r="AI145" s="46" t="e">
        <f t="shared" si="170"/>
        <v>#DIV/0!</v>
      </c>
      <c r="AJ145" s="46" t="e">
        <f t="shared" si="171"/>
        <v>#DIV/0!</v>
      </c>
      <c r="AK145" s="61">
        <v>1</v>
      </c>
      <c r="AL145" s="27" t="e">
        <f t="shared" si="172"/>
        <v>#DIV/0!</v>
      </c>
      <c r="AM145" s="25" t="e">
        <f t="shared" si="173"/>
        <v>#DIV/0!</v>
      </c>
      <c r="AN145" s="25" t="e">
        <f t="shared" si="174"/>
        <v>#DIV/0!</v>
      </c>
      <c r="AO145" s="25" t="e">
        <f t="shared" si="175"/>
        <v>#DIV/0!</v>
      </c>
      <c r="AR145" s="11">
        <f t="shared" si="176"/>
        <v>180</v>
      </c>
      <c r="AS145" s="20" t="s">
        <v>147</v>
      </c>
      <c r="AU145" s="13" t="s">
        <v>142</v>
      </c>
      <c r="AV145" s="75" t="e">
        <f>VLOOKUP(AT145,Ülke!$A$1:$D$46,2,0)</f>
        <v>#N/A</v>
      </c>
      <c r="AW145" s="29" t="e">
        <f t="shared" si="177"/>
        <v>#DIV/0!</v>
      </c>
      <c r="AX145" s="64" t="e">
        <f t="shared" si="178"/>
        <v>#DIV/0!</v>
      </c>
      <c r="AY145" s="65">
        <v>43846</v>
      </c>
      <c r="AZ145" s="65">
        <v>44675</v>
      </c>
      <c r="BA145" s="50">
        <f t="shared" si="179"/>
        <v>-44675</v>
      </c>
      <c r="BB145" s="66" t="e">
        <f t="shared" si="180"/>
        <v>#DIV/0!</v>
      </c>
      <c r="BC145" s="67">
        <v>44676</v>
      </c>
      <c r="BD145" s="66" t="s">
        <v>118</v>
      </c>
      <c r="BE145" s="58" t="e">
        <f t="shared" si="181"/>
        <v>#DIV/0!</v>
      </c>
      <c r="BF145" s="30" t="e">
        <f t="shared" si="182"/>
        <v>#DIV/0!</v>
      </c>
      <c r="BG145" s="31"/>
      <c r="BH145" s="32" t="e">
        <f t="shared" si="183"/>
        <v>#DIV/0!</v>
      </c>
      <c r="BI145" s="28">
        <v>0.05</v>
      </c>
      <c r="BJ145" s="28">
        <v>2.5000000000000001E-2</v>
      </c>
      <c r="BK145" s="33" t="e">
        <f t="shared" si="184"/>
        <v>#DIV/0!</v>
      </c>
      <c r="BL145" s="33" t="e">
        <f t="shared" si="190"/>
        <v>#DIV/0!</v>
      </c>
      <c r="BM145" s="48" t="s">
        <v>139</v>
      </c>
      <c r="BO145" s="14" t="s">
        <v>84</v>
      </c>
      <c r="BP145" s="68"/>
      <c r="BQ145" s="14"/>
      <c r="BR145" s="35">
        <v>1257250.1000000001</v>
      </c>
      <c r="BS145" s="73">
        <v>62862.51</v>
      </c>
      <c r="BT145" s="98" t="e">
        <f t="shared" si="185"/>
        <v>#DIV/0!</v>
      </c>
      <c r="BU145" s="35">
        <v>45540</v>
      </c>
      <c r="BV145" s="36" t="s">
        <v>84</v>
      </c>
      <c r="BW145" s="37" t="s">
        <v>90</v>
      </c>
      <c r="BX145" s="38"/>
      <c r="BY145" s="36" t="s">
        <v>84</v>
      </c>
      <c r="BZ145" s="57">
        <v>2023</v>
      </c>
      <c r="CA145" s="32">
        <f>VLOOKUP(BZ145,$GP$1:$GR$17,2,0)</f>
        <v>31680</v>
      </c>
      <c r="CB145" s="32">
        <f>VLOOKUP(BZ145,$GP$1:$GR$17,3,0)</f>
        <v>264294</v>
      </c>
      <c r="CC145" s="32" t="e">
        <f t="shared" si="191"/>
        <v>#DIV/0!</v>
      </c>
      <c r="CD145" s="14" t="str">
        <f t="shared" si="186"/>
        <v/>
      </c>
      <c r="CF145" s="69">
        <f t="shared" si="187"/>
        <v>45540</v>
      </c>
      <c r="CG145" s="69" t="e">
        <f t="shared" si="188"/>
        <v>#DIV/0!</v>
      </c>
      <c r="CH145" s="69" t="e">
        <f t="shared" si="189"/>
        <v>#DIV/0!</v>
      </c>
      <c r="CL145" s="25"/>
      <c r="CM145" s="25"/>
      <c r="CN145" s="25"/>
      <c r="CR145" s="25"/>
      <c r="CS145" s="25"/>
      <c r="CT145" s="25"/>
      <c r="CX145" s="25"/>
      <c r="CY145" s="25"/>
      <c r="CZ145" s="25"/>
      <c r="DD145" s="25"/>
      <c r="DE145" s="25"/>
      <c r="DF145" s="25"/>
      <c r="DG145" s="25">
        <f t="shared" si="192"/>
        <v>0</v>
      </c>
    </row>
    <row r="146" spans="1:111" x14ac:dyDescent="0.25">
      <c r="A146" s="13"/>
      <c r="B146" s="13"/>
      <c r="C146" s="13"/>
      <c r="D146" s="24"/>
      <c r="E146" s="24"/>
      <c r="F146" s="100">
        <f t="shared" si="164"/>
        <v>0</v>
      </c>
      <c r="G146" s="21"/>
      <c r="J146" s="63"/>
      <c r="L146" s="63" t="s">
        <v>58</v>
      </c>
      <c r="M146" s="23" t="s">
        <v>61</v>
      </c>
      <c r="N146" s="13" t="s">
        <v>170</v>
      </c>
      <c r="O146" s="13" t="s">
        <v>148</v>
      </c>
      <c r="P146" s="13" t="s">
        <v>171</v>
      </c>
      <c r="U146" s="12">
        <f t="shared" si="165"/>
        <v>90</v>
      </c>
      <c r="X146" s="13"/>
      <c r="Y146" s="13"/>
      <c r="AA146" s="34" t="s">
        <v>84</v>
      </c>
      <c r="AB146" s="25">
        <v>0</v>
      </c>
      <c r="AC146" s="25">
        <f t="shared" si="166"/>
        <v>0</v>
      </c>
      <c r="AD146" s="55"/>
      <c r="AE146" s="55"/>
      <c r="AF146" s="45">
        <f t="shared" si="167"/>
        <v>0</v>
      </c>
      <c r="AG146" s="46" t="e">
        <f t="shared" si="168"/>
        <v>#DIV/0!</v>
      </c>
      <c r="AH146" s="26">
        <f t="shared" si="169"/>
        <v>0</v>
      </c>
      <c r="AI146" s="46" t="e">
        <f t="shared" si="170"/>
        <v>#DIV/0!</v>
      </c>
      <c r="AJ146" s="46" t="e">
        <f t="shared" si="171"/>
        <v>#DIV/0!</v>
      </c>
      <c r="AK146" s="61">
        <v>1</v>
      </c>
      <c r="AL146" s="27" t="e">
        <f t="shared" si="172"/>
        <v>#DIV/0!</v>
      </c>
      <c r="AM146" s="25" t="e">
        <f t="shared" si="173"/>
        <v>#DIV/0!</v>
      </c>
      <c r="AN146" s="25" t="e">
        <f t="shared" si="174"/>
        <v>#DIV/0!</v>
      </c>
      <c r="AO146" s="25" t="e">
        <f t="shared" si="175"/>
        <v>#DIV/0!</v>
      </c>
      <c r="AR146" s="11">
        <f t="shared" si="176"/>
        <v>180</v>
      </c>
      <c r="AS146" s="20" t="s">
        <v>147</v>
      </c>
      <c r="AU146" s="13" t="s">
        <v>142</v>
      </c>
      <c r="AV146" s="75" t="e">
        <f>VLOOKUP(AT146,Ülke!$A$1:$D$46,2,0)</f>
        <v>#N/A</v>
      </c>
      <c r="AW146" s="29" t="e">
        <f t="shared" si="177"/>
        <v>#DIV/0!</v>
      </c>
      <c r="AX146" s="64" t="e">
        <f t="shared" si="178"/>
        <v>#DIV/0!</v>
      </c>
      <c r="AY146" s="65">
        <v>43846</v>
      </c>
      <c r="AZ146" s="65">
        <v>44675</v>
      </c>
      <c r="BA146" s="50">
        <f t="shared" si="179"/>
        <v>-44675</v>
      </c>
      <c r="BB146" s="66" t="e">
        <f t="shared" si="180"/>
        <v>#DIV/0!</v>
      </c>
      <c r="BC146" s="67">
        <v>44676</v>
      </c>
      <c r="BD146" s="66" t="s">
        <v>118</v>
      </c>
      <c r="BE146" s="58" t="e">
        <f t="shared" si="181"/>
        <v>#DIV/0!</v>
      </c>
      <c r="BF146" s="30" t="e">
        <f t="shared" si="182"/>
        <v>#DIV/0!</v>
      </c>
      <c r="BG146" s="31"/>
      <c r="BH146" s="32" t="e">
        <f t="shared" si="183"/>
        <v>#DIV/0!</v>
      </c>
      <c r="BI146" s="28">
        <v>0.05</v>
      </c>
      <c r="BJ146" s="28">
        <v>2.5000000000000001E-2</v>
      </c>
      <c r="BK146" s="33" t="e">
        <f t="shared" si="184"/>
        <v>#DIV/0!</v>
      </c>
      <c r="BL146" s="33" t="e">
        <f t="shared" si="190"/>
        <v>#DIV/0!</v>
      </c>
      <c r="BM146" s="48" t="s">
        <v>139</v>
      </c>
      <c r="BO146" s="14" t="s">
        <v>84</v>
      </c>
      <c r="BP146" s="68"/>
      <c r="BQ146" s="14"/>
      <c r="BR146" s="35">
        <v>1257250.1000000001</v>
      </c>
      <c r="BS146" s="73">
        <v>62862.51</v>
      </c>
      <c r="BT146" s="98" t="e">
        <f t="shared" si="185"/>
        <v>#DIV/0!</v>
      </c>
      <c r="BU146" s="35">
        <v>45540</v>
      </c>
      <c r="BV146" s="36" t="s">
        <v>84</v>
      </c>
      <c r="BW146" s="37" t="s">
        <v>90</v>
      </c>
      <c r="BX146" s="38"/>
      <c r="BY146" s="36" t="s">
        <v>84</v>
      </c>
      <c r="BZ146" s="57">
        <v>2023</v>
      </c>
      <c r="CA146" s="32">
        <f>VLOOKUP(BZ146,$GP$1:$GR$17,2,0)</f>
        <v>31680</v>
      </c>
      <c r="CB146" s="32">
        <f>VLOOKUP(BZ146,$GP$1:$GR$17,3,0)</f>
        <v>264294</v>
      </c>
      <c r="CC146" s="32" t="e">
        <f t="shared" si="191"/>
        <v>#DIV/0!</v>
      </c>
      <c r="CD146" s="14" t="str">
        <f t="shared" si="186"/>
        <v/>
      </c>
      <c r="CF146" s="69">
        <f t="shared" si="187"/>
        <v>45540</v>
      </c>
      <c r="CG146" s="69" t="e">
        <f t="shared" si="188"/>
        <v>#DIV/0!</v>
      </c>
      <c r="CH146" s="69" t="e">
        <f t="shared" si="189"/>
        <v>#DIV/0!</v>
      </c>
      <c r="CL146" s="25"/>
      <c r="CM146" s="25"/>
      <c r="CN146" s="25"/>
      <c r="CR146" s="25"/>
      <c r="CS146" s="25"/>
      <c r="CT146" s="25"/>
      <c r="CX146" s="25"/>
      <c r="CY146" s="25"/>
      <c r="CZ146" s="25"/>
      <c r="DD146" s="25"/>
      <c r="DE146" s="25"/>
      <c r="DF146" s="25"/>
      <c r="DG146" s="25">
        <f t="shared" si="192"/>
        <v>0</v>
      </c>
    </row>
    <row r="147" spans="1:111" x14ac:dyDescent="0.25">
      <c r="A147" s="13"/>
      <c r="B147" s="13"/>
      <c r="C147" s="13"/>
      <c r="D147" s="24"/>
      <c r="E147" s="24"/>
      <c r="F147" s="100">
        <f t="shared" si="164"/>
        <v>0</v>
      </c>
      <c r="G147" s="21"/>
      <c r="J147" s="63"/>
      <c r="L147" s="63" t="s">
        <v>58</v>
      </c>
      <c r="M147" s="23" t="s">
        <v>61</v>
      </c>
      <c r="N147" s="13" t="s">
        <v>170</v>
      </c>
      <c r="O147" s="13" t="s">
        <v>148</v>
      </c>
      <c r="P147" s="13" t="s">
        <v>171</v>
      </c>
      <c r="U147" s="12">
        <f t="shared" si="165"/>
        <v>90</v>
      </c>
      <c r="X147" s="13"/>
      <c r="Y147" s="13"/>
      <c r="AA147" s="34" t="s">
        <v>84</v>
      </c>
      <c r="AB147" s="25">
        <v>0</v>
      </c>
      <c r="AC147" s="25">
        <f t="shared" si="166"/>
        <v>0</v>
      </c>
      <c r="AD147" s="55"/>
      <c r="AE147" s="55"/>
      <c r="AF147" s="45">
        <f t="shared" si="167"/>
        <v>0</v>
      </c>
      <c r="AG147" s="46" t="e">
        <f t="shared" si="168"/>
        <v>#DIV/0!</v>
      </c>
      <c r="AH147" s="26">
        <f t="shared" si="169"/>
        <v>0</v>
      </c>
      <c r="AI147" s="46" t="e">
        <f t="shared" si="170"/>
        <v>#DIV/0!</v>
      </c>
      <c r="AJ147" s="46" t="e">
        <f t="shared" si="171"/>
        <v>#DIV/0!</v>
      </c>
      <c r="AK147" s="61">
        <v>1</v>
      </c>
      <c r="AL147" s="27" t="e">
        <f t="shared" si="172"/>
        <v>#DIV/0!</v>
      </c>
      <c r="AM147" s="25" t="e">
        <f t="shared" si="173"/>
        <v>#DIV/0!</v>
      </c>
      <c r="AN147" s="25" t="e">
        <f t="shared" si="174"/>
        <v>#DIV/0!</v>
      </c>
      <c r="AO147" s="25" t="e">
        <f t="shared" si="175"/>
        <v>#DIV/0!</v>
      </c>
      <c r="AR147" s="11">
        <f t="shared" si="176"/>
        <v>180</v>
      </c>
      <c r="AS147" s="20" t="s">
        <v>147</v>
      </c>
      <c r="AU147" s="13" t="s">
        <v>142</v>
      </c>
      <c r="AV147" s="75" t="e">
        <f>VLOOKUP(AT147,Ülke!$A$1:$D$46,2,0)</f>
        <v>#N/A</v>
      </c>
      <c r="AW147" s="29" t="e">
        <f t="shared" si="177"/>
        <v>#DIV/0!</v>
      </c>
      <c r="AX147" s="64" t="e">
        <f t="shared" si="178"/>
        <v>#DIV/0!</v>
      </c>
      <c r="AY147" s="65">
        <v>43846</v>
      </c>
      <c r="AZ147" s="65">
        <v>44675</v>
      </c>
      <c r="BA147" s="50">
        <f t="shared" si="179"/>
        <v>-44675</v>
      </c>
      <c r="BB147" s="66" t="e">
        <f t="shared" si="180"/>
        <v>#DIV/0!</v>
      </c>
      <c r="BC147" s="67">
        <v>44676</v>
      </c>
      <c r="BD147" s="66" t="s">
        <v>118</v>
      </c>
      <c r="BE147" s="58" t="e">
        <f t="shared" si="181"/>
        <v>#DIV/0!</v>
      </c>
      <c r="BF147" s="30" t="e">
        <f t="shared" si="182"/>
        <v>#DIV/0!</v>
      </c>
      <c r="BG147" s="31"/>
      <c r="BH147" s="32" t="e">
        <f t="shared" si="183"/>
        <v>#DIV/0!</v>
      </c>
      <c r="BI147" s="28">
        <v>0.05</v>
      </c>
      <c r="BJ147" s="28">
        <v>2.5000000000000001E-2</v>
      </c>
      <c r="BK147" s="33" t="e">
        <f t="shared" si="184"/>
        <v>#DIV/0!</v>
      </c>
      <c r="BL147" s="33" t="e">
        <f t="shared" si="190"/>
        <v>#DIV/0!</v>
      </c>
      <c r="BM147" s="48" t="s">
        <v>139</v>
      </c>
      <c r="BO147" s="14" t="s">
        <v>84</v>
      </c>
      <c r="BP147" s="68"/>
      <c r="BQ147" s="14"/>
      <c r="BR147" s="35">
        <v>1257250.1000000001</v>
      </c>
      <c r="BS147" s="73">
        <v>62862.51</v>
      </c>
      <c r="BT147" s="98" t="e">
        <f t="shared" si="185"/>
        <v>#DIV/0!</v>
      </c>
      <c r="BU147" s="35">
        <v>45540</v>
      </c>
      <c r="BV147" s="36" t="s">
        <v>84</v>
      </c>
      <c r="BW147" s="37" t="s">
        <v>90</v>
      </c>
      <c r="BX147" s="38"/>
      <c r="BY147" s="36" t="s">
        <v>84</v>
      </c>
      <c r="BZ147" s="57">
        <v>2023</v>
      </c>
      <c r="CA147" s="32">
        <f>VLOOKUP(BZ147,$GP$1:$GR$17,2,0)</f>
        <v>31680</v>
      </c>
      <c r="CB147" s="32">
        <f>VLOOKUP(BZ147,$GP$1:$GR$17,3,0)</f>
        <v>264294</v>
      </c>
      <c r="CC147" s="32" t="e">
        <f t="shared" si="191"/>
        <v>#DIV/0!</v>
      </c>
      <c r="CD147" s="14" t="str">
        <f t="shared" si="186"/>
        <v/>
      </c>
      <c r="CF147" s="69">
        <f t="shared" si="187"/>
        <v>45540</v>
      </c>
      <c r="CG147" s="69" t="e">
        <f t="shared" si="188"/>
        <v>#DIV/0!</v>
      </c>
      <c r="CH147" s="69" t="e">
        <f t="shared" si="189"/>
        <v>#DIV/0!</v>
      </c>
      <c r="CL147" s="25"/>
      <c r="CM147" s="25"/>
      <c r="CN147" s="25"/>
      <c r="CR147" s="25"/>
      <c r="CS147" s="25"/>
      <c r="CT147" s="25"/>
      <c r="CX147" s="25"/>
      <c r="CY147" s="25"/>
      <c r="CZ147" s="25"/>
      <c r="DD147" s="25"/>
      <c r="DE147" s="25"/>
      <c r="DF147" s="25"/>
      <c r="DG147" s="25">
        <f t="shared" si="192"/>
        <v>0</v>
      </c>
    </row>
    <row r="148" spans="1:111" x14ac:dyDescent="0.25">
      <c r="A148" s="13"/>
      <c r="B148" s="13"/>
      <c r="C148" s="13"/>
      <c r="D148" s="24"/>
      <c r="E148" s="24"/>
      <c r="F148" s="100">
        <f t="shared" si="164"/>
        <v>0</v>
      </c>
      <c r="G148" s="21"/>
      <c r="J148" s="63"/>
      <c r="L148" s="63" t="s">
        <v>58</v>
      </c>
      <c r="M148" s="23" t="s">
        <v>61</v>
      </c>
      <c r="N148" s="13" t="s">
        <v>170</v>
      </c>
      <c r="O148" s="13" t="s">
        <v>148</v>
      </c>
      <c r="P148" s="13" t="s">
        <v>171</v>
      </c>
      <c r="U148" s="12">
        <f t="shared" si="165"/>
        <v>90</v>
      </c>
      <c r="X148" s="13"/>
      <c r="Y148" s="13"/>
      <c r="AA148" s="34" t="s">
        <v>84</v>
      </c>
      <c r="AB148" s="25">
        <v>0</v>
      </c>
      <c r="AC148" s="25">
        <f t="shared" si="166"/>
        <v>0</v>
      </c>
      <c r="AD148" s="55"/>
      <c r="AE148" s="55"/>
      <c r="AF148" s="45">
        <f t="shared" si="167"/>
        <v>0</v>
      </c>
      <c r="AG148" s="46" t="e">
        <f t="shared" si="168"/>
        <v>#DIV/0!</v>
      </c>
      <c r="AH148" s="26">
        <f t="shared" si="169"/>
        <v>0</v>
      </c>
      <c r="AI148" s="46" t="e">
        <f t="shared" si="170"/>
        <v>#DIV/0!</v>
      </c>
      <c r="AJ148" s="46" t="e">
        <f t="shared" si="171"/>
        <v>#DIV/0!</v>
      </c>
      <c r="AK148" s="61">
        <v>1</v>
      </c>
      <c r="AL148" s="27" t="e">
        <f t="shared" si="172"/>
        <v>#DIV/0!</v>
      </c>
      <c r="AM148" s="25" t="e">
        <f t="shared" si="173"/>
        <v>#DIV/0!</v>
      </c>
      <c r="AN148" s="25" t="e">
        <f t="shared" si="174"/>
        <v>#DIV/0!</v>
      </c>
      <c r="AO148" s="25" t="e">
        <f t="shared" si="175"/>
        <v>#DIV/0!</v>
      </c>
      <c r="AR148" s="11">
        <f t="shared" si="176"/>
        <v>180</v>
      </c>
      <c r="AS148" s="20" t="s">
        <v>147</v>
      </c>
      <c r="AU148" s="13" t="s">
        <v>142</v>
      </c>
      <c r="AV148" s="75" t="e">
        <f>VLOOKUP(AT148,Ülke!$A$1:$D$46,2,0)</f>
        <v>#N/A</v>
      </c>
      <c r="AW148" s="29" t="e">
        <f t="shared" si="177"/>
        <v>#DIV/0!</v>
      </c>
      <c r="AX148" s="64" t="e">
        <f t="shared" si="178"/>
        <v>#DIV/0!</v>
      </c>
      <c r="AY148" s="65">
        <v>43846</v>
      </c>
      <c r="AZ148" s="65">
        <v>44675</v>
      </c>
      <c r="BA148" s="50">
        <f t="shared" si="179"/>
        <v>-44675</v>
      </c>
      <c r="BB148" s="66" t="e">
        <f t="shared" si="180"/>
        <v>#DIV/0!</v>
      </c>
      <c r="BC148" s="67">
        <v>44676</v>
      </c>
      <c r="BD148" s="66" t="s">
        <v>118</v>
      </c>
      <c r="BE148" s="58" t="e">
        <f t="shared" si="181"/>
        <v>#DIV/0!</v>
      </c>
      <c r="BF148" s="30" t="e">
        <f t="shared" si="182"/>
        <v>#DIV/0!</v>
      </c>
      <c r="BG148" s="31"/>
      <c r="BH148" s="32" t="e">
        <f t="shared" si="183"/>
        <v>#DIV/0!</v>
      </c>
      <c r="BI148" s="28">
        <v>0.05</v>
      </c>
      <c r="BJ148" s="28">
        <v>2.5000000000000001E-2</v>
      </c>
      <c r="BK148" s="33" t="e">
        <f t="shared" si="184"/>
        <v>#DIV/0!</v>
      </c>
      <c r="BL148" s="33" t="e">
        <f t="shared" si="190"/>
        <v>#DIV/0!</v>
      </c>
      <c r="BM148" s="48" t="s">
        <v>139</v>
      </c>
      <c r="BO148" s="14" t="s">
        <v>84</v>
      </c>
      <c r="BP148" s="68"/>
      <c r="BQ148" s="14"/>
      <c r="BR148" s="35">
        <v>1257250.1000000001</v>
      </c>
      <c r="BS148" s="73">
        <v>62862.51</v>
      </c>
      <c r="BT148" s="98" t="e">
        <f t="shared" si="185"/>
        <v>#DIV/0!</v>
      </c>
      <c r="BU148" s="35">
        <v>45540</v>
      </c>
      <c r="BV148" s="36" t="s">
        <v>84</v>
      </c>
      <c r="BW148" s="37" t="s">
        <v>90</v>
      </c>
      <c r="BX148" s="38"/>
      <c r="BY148" s="36" t="s">
        <v>84</v>
      </c>
      <c r="BZ148" s="57">
        <v>2023</v>
      </c>
      <c r="CA148" s="32">
        <f>VLOOKUP(BZ148,$GP$1:$GR$17,2,0)</f>
        <v>31680</v>
      </c>
      <c r="CB148" s="32">
        <f>VLOOKUP(BZ148,$GP$1:$GR$17,3,0)</f>
        <v>264294</v>
      </c>
      <c r="CC148" s="32" t="e">
        <f t="shared" si="191"/>
        <v>#DIV/0!</v>
      </c>
      <c r="CD148" s="14" t="str">
        <f t="shared" si="186"/>
        <v/>
      </c>
      <c r="CF148" s="69">
        <f t="shared" si="187"/>
        <v>45540</v>
      </c>
      <c r="CG148" s="69" t="e">
        <f t="shared" si="188"/>
        <v>#DIV/0!</v>
      </c>
      <c r="CH148" s="69" t="e">
        <f t="shared" si="189"/>
        <v>#DIV/0!</v>
      </c>
      <c r="CL148" s="25"/>
      <c r="CM148" s="25"/>
      <c r="CN148" s="25"/>
      <c r="CR148" s="25"/>
      <c r="CS148" s="25"/>
      <c r="CT148" s="25"/>
      <c r="CX148" s="25"/>
      <c r="CY148" s="25"/>
      <c r="CZ148" s="25"/>
      <c r="DD148" s="25"/>
      <c r="DE148" s="25"/>
      <c r="DF148" s="25"/>
      <c r="DG148" s="25">
        <f t="shared" si="192"/>
        <v>0</v>
      </c>
    </row>
    <row r="149" spans="1:111" x14ac:dyDescent="0.25">
      <c r="A149" s="13"/>
      <c r="B149" s="13"/>
      <c r="C149" s="13"/>
      <c r="D149" s="24"/>
      <c r="E149" s="24"/>
      <c r="F149" s="100">
        <f t="shared" si="164"/>
        <v>0</v>
      </c>
      <c r="G149" s="21"/>
      <c r="J149" s="63"/>
      <c r="L149" s="63" t="s">
        <v>58</v>
      </c>
      <c r="M149" s="23" t="s">
        <v>61</v>
      </c>
      <c r="N149" s="13" t="s">
        <v>170</v>
      </c>
      <c r="O149" s="13" t="s">
        <v>148</v>
      </c>
      <c r="P149" s="13" t="s">
        <v>171</v>
      </c>
      <c r="U149" s="12">
        <f t="shared" si="165"/>
        <v>90</v>
      </c>
      <c r="X149" s="13"/>
      <c r="Y149" s="13"/>
      <c r="AA149" s="34" t="s">
        <v>84</v>
      </c>
      <c r="AB149" s="25">
        <v>0</v>
      </c>
      <c r="AC149" s="25">
        <f t="shared" si="166"/>
        <v>0</v>
      </c>
      <c r="AD149" s="55"/>
      <c r="AE149" s="55"/>
      <c r="AF149" s="45">
        <f t="shared" si="167"/>
        <v>0</v>
      </c>
      <c r="AG149" s="46" t="e">
        <f t="shared" si="168"/>
        <v>#DIV/0!</v>
      </c>
      <c r="AH149" s="26">
        <f t="shared" si="169"/>
        <v>0</v>
      </c>
      <c r="AI149" s="46" t="e">
        <f t="shared" si="170"/>
        <v>#DIV/0!</v>
      </c>
      <c r="AJ149" s="46" t="e">
        <f t="shared" si="171"/>
        <v>#DIV/0!</v>
      </c>
      <c r="AK149" s="61">
        <v>1</v>
      </c>
      <c r="AL149" s="27" t="e">
        <f t="shared" si="172"/>
        <v>#DIV/0!</v>
      </c>
      <c r="AM149" s="25" t="e">
        <f t="shared" si="173"/>
        <v>#DIV/0!</v>
      </c>
      <c r="AN149" s="25" t="e">
        <f t="shared" si="174"/>
        <v>#DIV/0!</v>
      </c>
      <c r="AO149" s="25" t="e">
        <f t="shared" si="175"/>
        <v>#DIV/0!</v>
      </c>
      <c r="AR149" s="11">
        <f t="shared" si="176"/>
        <v>180</v>
      </c>
      <c r="AS149" s="20" t="s">
        <v>147</v>
      </c>
      <c r="AU149" s="13" t="s">
        <v>142</v>
      </c>
      <c r="AV149" s="75" t="e">
        <f>VLOOKUP(AT149,Ülke!$A$1:$D$46,2,0)</f>
        <v>#N/A</v>
      </c>
      <c r="AW149" s="29" t="e">
        <f t="shared" si="177"/>
        <v>#DIV/0!</v>
      </c>
      <c r="AX149" s="64" t="e">
        <f t="shared" si="178"/>
        <v>#DIV/0!</v>
      </c>
      <c r="AY149" s="65">
        <v>43846</v>
      </c>
      <c r="AZ149" s="65">
        <v>44675</v>
      </c>
      <c r="BA149" s="50">
        <f t="shared" si="179"/>
        <v>-44675</v>
      </c>
      <c r="BB149" s="66" t="e">
        <f t="shared" si="180"/>
        <v>#DIV/0!</v>
      </c>
      <c r="BC149" s="67">
        <v>44676</v>
      </c>
      <c r="BD149" s="66" t="s">
        <v>118</v>
      </c>
      <c r="BE149" s="58" t="e">
        <f t="shared" si="181"/>
        <v>#DIV/0!</v>
      </c>
      <c r="BF149" s="30" t="e">
        <f t="shared" si="182"/>
        <v>#DIV/0!</v>
      </c>
      <c r="BG149" s="31"/>
      <c r="BH149" s="32" t="e">
        <f t="shared" si="183"/>
        <v>#DIV/0!</v>
      </c>
      <c r="BI149" s="28">
        <v>0.05</v>
      </c>
      <c r="BJ149" s="28">
        <v>2.5000000000000001E-2</v>
      </c>
      <c r="BK149" s="33" t="e">
        <f t="shared" si="184"/>
        <v>#DIV/0!</v>
      </c>
      <c r="BL149" s="33" t="e">
        <f t="shared" si="190"/>
        <v>#DIV/0!</v>
      </c>
      <c r="BM149" s="48" t="s">
        <v>139</v>
      </c>
      <c r="BO149" s="14" t="s">
        <v>84</v>
      </c>
      <c r="BP149" s="68"/>
      <c r="BQ149" s="14"/>
      <c r="BR149" s="35">
        <v>1257250.1000000001</v>
      </c>
      <c r="BS149" s="73">
        <v>62862.51</v>
      </c>
      <c r="BT149" s="98" t="e">
        <f t="shared" si="185"/>
        <v>#DIV/0!</v>
      </c>
      <c r="BU149" s="35">
        <v>45540</v>
      </c>
      <c r="BV149" s="36" t="s">
        <v>84</v>
      </c>
      <c r="BW149" s="37" t="s">
        <v>90</v>
      </c>
      <c r="BX149" s="38"/>
      <c r="BY149" s="36" t="s">
        <v>84</v>
      </c>
      <c r="BZ149" s="57">
        <v>2023</v>
      </c>
      <c r="CA149" s="32">
        <f>VLOOKUP(BZ149,$GP$1:$GR$17,2,0)</f>
        <v>31680</v>
      </c>
      <c r="CB149" s="32">
        <f>VLOOKUP(BZ149,$GP$1:$GR$17,3,0)</f>
        <v>264294</v>
      </c>
      <c r="CC149" s="32" t="e">
        <f t="shared" si="191"/>
        <v>#DIV/0!</v>
      </c>
      <c r="CD149" s="14" t="str">
        <f t="shared" si="186"/>
        <v/>
      </c>
      <c r="CF149" s="69">
        <f t="shared" si="187"/>
        <v>45540</v>
      </c>
      <c r="CG149" s="69" t="e">
        <f t="shared" si="188"/>
        <v>#DIV/0!</v>
      </c>
      <c r="CH149" s="69" t="e">
        <f t="shared" si="189"/>
        <v>#DIV/0!</v>
      </c>
      <c r="CL149" s="25"/>
      <c r="CM149" s="25"/>
      <c r="CN149" s="25"/>
      <c r="CR149" s="25"/>
      <c r="CS149" s="25"/>
      <c r="CT149" s="25"/>
      <c r="CX149" s="25"/>
      <c r="CY149" s="25"/>
      <c r="CZ149" s="25"/>
      <c r="DD149" s="25"/>
      <c r="DE149" s="25"/>
      <c r="DF149" s="25"/>
      <c r="DG149" s="25">
        <f t="shared" si="192"/>
        <v>0</v>
      </c>
    </row>
    <row r="150" spans="1:111" x14ac:dyDescent="0.25">
      <c r="A150" s="13"/>
      <c r="B150" s="13"/>
      <c r="C150" s="13"/>
      <c r="D150" s="24"/>
      <c r="E150" s="24"/>
      <c r="F150" s="100">
        <f t="shared" si="164"/>
        <v>0</v>
      </c>
      <c r="G150" s="21"/>
      <c r="J150" s="63"/>
      <c r="L150" s="63" t="s">
        <v>58</v>
      </c>
      <c r="M150" s="23" t="s">
        <v>61</v>
      </c>
      <c r="N150" s="13" t="s">
        <v>170</v>
      </c>
      <c r="O150" s="13" t="s">
        <v>148</v>
      </c>
      <c r="P150" s="13" t="s">
        <v>171</v>
      </c>
      <c r="U150" s="12">
        <f t="shared" si="165"/>
        <v>90</v>
      </c>
      <c r="X150" s="13"/>
      <c r="Y150" s="13"/>
      <c r="AA150" s="34" t="s">
        <v>84</v>
      </c>
      <c r="AB150" s="25">
        <v>0</v>
      </c>
      <c r="AC150" s="25">
        <f t="shared" si="166"/>
        <v>0</v>
      </c>
      <c r="AD150" s="55"/>
      <c r="AE150" s="55"/>
      <c r="AF150" s="45">
        <f t="shared" si="167"/>
        <v>0</v>
      </c>
      <c r="AG150" s="46" t="e">
        <f t="shared" si="168"/>
        <v>#DIV/0!</v>
      </c>
      <c r="AH150" s="26">
        <f t="shared" si="169"/>
        <v>0</v>
      </c>
      <c r="AI150" s="46" t="e">
        <f t="shared" si="170"/>
        <v>#DIV/0!</v>
      </c>
      <c r="AJ150" s="46" t="e">
        <f t="shared" si="171"/>
        <v>#DIV/0!</v>
      </c>
      <c r="AK150" s="61">
        <v>1</v>
      </c>
      <c r="AL150" s="27" t="e">
        <f t="shared" si="172"/>
        <v>#DIV/0!</v>
      </c>
      <c r="AM150" s="25" t="e">
        <f t="shared" si="173"/>
        <v>#DIV/0!</v>
      </c>
      <c r="AN150" s="25" t="e">
        <f t="shared" si="174"/>
        <v>#DIV/0!</v>
      </c>
      <c r="AO150" s="25" t="e">
        <f t="shared" si="175"/>
        <v>#DIV/0!</v>
      </c>
      <c r="AR150" s="11">
        <f t="shared" si="176"/>
        <v>180</v>
      </c>
      <c r="AS150" s="20" t="s">
        <v>147</v>
      </c>
      <c r="AU150" s="13" t="s">
        <v>142</v>
      </c>
      <c r="AV150" s="75" t="e">
        <f>VLOOKUP(AT150,Ülke!$A$1:$D$46,2,0)</f>
        <v>#N/A</v>
      </c>
      <c r="AW150" s="29" t="e">
        <f t="shared" si="177"/>
        <v>#DIV/0!</v>
      </c>
      <c r="AX150" s="64" t="e">
        <f t="shared" si="178"/>
        <v>#DIV/0!</v>
      </c>
      <c r="AY150" s="65">
        <v>43846</v>
      </c>
      <c r="AZ150" s="65">
        <v>44675</v>
      </c>
      <c r="BA150" s="50">
        <f t="shared" si="179"/>
        <v>-44675</v>
      </c>
      <c r="BB150" s="66" t="e">
        <f t="shared" si="180"/>
        <v>#DIV/0!</v>
      </c>
      <c r="BC150" s="67">
        <v>44676</v>
      </c>
      <c r="BD150" s="66" t="s">
        <v>118</v>
      </c>
      <c r="BE150" s="58" t="e">
        <f t="shared" si="181"/>
        <v>#DIV/0!</v>
      </c>
      <c r="BF150" s="30" t="e">
        <f t="shared" si="182"/>
        <v>#DIV/0!</v>
      </c>
      <c r="BG150" s="31"/>
      <c r="BH150" s="32" t="e">
        <f t="shared" si="183"/>
        <v>#DIV/0!</v>
      </c>
      <c r="BI150" s="28">
        <v>0.05</v>
      </c>
      <c r="BJ150" s="28">
        <v>2.5000000000000001E-2</v>
      </c>
      <c r="BK150" s="33" t="e">
        <f t="shared" si="184"/>
        <v>#DIV/0!</v>
      </c>
      <c r="BL150" s="33" t="e">
        <f t="shared" si="190"/>
        <v>#DIV/0!</v>
      </c>
      <c r="BM150" s="48" t="s">
        <v>139</v>
      </c>
      <c r="BO150" s="14" t="s">
        <v>84</v>
      </c>
      <c r="BP150" s="68"/>
      <c r="BQ150" s="14"/>
      <c r="BR150" s="35">
        <v>1257250.1000000001</v>
      </c>
      <c r="BS150" s="73">
        <v>62862.51</v>
      </c>
      <c r="BT150" s="98" t="e">
        <f t="shared" si="185"/>
        <v>#DIV/0!</v>
      </c>
      <c r="BU150" s="35">
        <v>45540</v>
      </c>
      <c r="BV150" s="36" t="s">
        <v>84</v>
      </c>
      <c r="BW150" s="37" t="s">
        <v>90</v>
      </c>
      <c r="BX150" s="38"/>
      <c r="BY150" s="36" t="s">
        <v>84</v>
      </c>
      <c r="BZ150" s="57">
        <v>2023</v>
      </c>
      <c r="CA150" s="32">
        <f>VLOOKUP(BZ150,$GP$1:$GR$17,2,0)</f>
        <v>31680</v>
      </c>
      <c r="CB150" s="32">
        <f>VLOOKUP(BZ150,$GP$1:$GR$17,3,0)</f>
        <v>264294</v>
      </c>
      <c r="CC150" s="32" t="e">
        <f t="shared" si="191"/>
        <v>#DIV/0!</v>
      </c>
      <c r="CD150" s="14" t="str">
        <f t="shared" si="186"/>
        <v/>
      </c>
      <c r="CF150" s="69">
        <f t="shared" si="187"/>
        <v>45540</v>
      </c>
      <c r="CG150" s="69" t="e">
        <f t="shared" si="188"/>
        <v>#DIV/0!</v>
      </c>
      <c r="CH150" s="69" t="e">
        <f t="shared" si="189"/>
        <v>#DIV/0!</v>
      </c>
      <c r="CL150" s="25"/>
      <c r="CM150" s="25"/>
      <c r="CN150" s="25"/>
      <c r="CR150" s="25"/>
      <c r="CS150" s="25"/>
      <c r="CT150" s="25"/>
      <c r="CX150" s="25"/>
      <c r="CY150" s="25"/>
      <c r="CZ150" s="25"/>
      <c r="DD150" s="25"/>
      <c r="DE150" s="25"/>
      <c r="DF150" s="25"/>
      <c r="DG150" s="25">
        <f t="shared" si="192"/>
        <v>0</v>
      </c>
    </row>
    <row r="151" spans="1:111" x14ac:dyDescent="0.25">
      <c r="A151" s="13"/>
      <c r="B151" s="13"/>
      <c r="C151" s="13"/>
      <c r="D151" s="24"/>
      <c r="E151" s="24"/>
      <c r="F151" s="100">
        <f t="shared" si="164"/>
        <v>0</v>
      </c>
      <c r="G151" s="21"/>
      <c r="J151" s="63"/>
      <c r="L151" s="63" t="s">
        <v>58</v>
      </c>
      <c r="M151" s="23" t="s">
        <v>61</v>
      </c>
      <c r="N151" s="13" t="s">
        <v>170</v>
      </c>
      <c r="O151" s="13" t="s">
        <v>148</v>
      </c>
      <c r="P151" s="13" t="s">
        <v>171</v>
      </c>
      <c r="U151" s="12">
        <f t="shared" si="165"/>
        <v>90</v>
      </c>
      <c r="X151" s="13"/>
      <c r="Y151" s="13"/>
      <c r="AA151" s="34" t="s">
        <v>84</v>
      </c>
      <c r="AB151" s="25">
        <v>0</v>
      </c>
      <c r="AC151" s="25">
        <f t="shared" si="166"/>
        <v>0</v>
      </c>
      <c r="AD151" s="55"/>
      <c r="AE151" s="55"/>
      <c r="AF151" s="45">
        <f t="shared" si="167"/>
        <v>0</v>
      </c>
      <c r="AG151" s="46" t="e">
        <f t="shared" si="168"/>
        <v>#DIV/0!</v>
      </c>
      <c r="AH151" s="26">
        <f t="shared" si="169"/>
        <v>0</v>
      </c>
      <c r="AI151" s="46" t="e">
        <f t="shared" si="170"/>
        <v>#DIV/0!</v>
      </c>
      <c r="AJ151" s="46" t="e">
        <f t="shared" si="171"/>
        <v>#DIV/0!</v>
      </c>
      <c r="AK151" s="61">
        <v>1</v>
      </c>
      <c r="AL151" s="27" t="e">
        <f t="shared" si="172"/>
        <v>#DIV/0!</v>
      </c>
      <c r="AM151" s="25" t="e">
        <f t="shared" si="173"/>
        <v>#DIV/0!</v>
      </c>
      <c r="AN151" s="25" t="e">
        <f t="shared" si="174"/>
        <v>#DIV/0!</v>
      </c>
      <c r="AO151" s="25" t="e">
        <f t="shared" si="175"/>
        <v>#DIV/0!</v>
      </c>
      <c r="AR151" s="11">
        <f t="shared" si="176"/>
        <v>180</v>
      </c>
      <c r="AS151" s="20" t="s">
        <v>147</v>
      </c>
      <c r="AU151" s="13" t="s">
        <v>142</v>
      </c>
      <c r="AV151" s="75" t="e">
        <f>VLOOKUP(AT151,Ülke!$A$1:$D$46,2,0)</f>
        <v>#N/A</v>
      </c>
      <c r="AW151" s="29" t="e">
        <f t="shared" si="177"/>
        <v>#DIV/0!</v>
      </c>
      <c r="AX151" s="64" t="e">
        <f t="shared" si="178"/>
        <v>#DIV/0!</v>
      </c>
      <c r="AY151" s="65">
        <v>43846</v>
      </c>
      <c r="AZ151" s="65">
        <v>44675</v>
      </c>
      <c r="BA151" s="50">
        <f t="shared" si="179"/>
        <v>-44675</v>
      </c>
      <c r="BB151" s="66" t="e">
        <f t="shared" si="180"/>
        <v>#DIV/0!</v>
      </c>
      <c r="BC151" s="67">
        <v>44676</v>
      </c>
      <c r="BD151" s="66" t="s">
        <v>118</v>
      </c>
      <c r="BE151" s="58" t="e">
        <f t="shared" si="181"/>
        <v>#DIV/0!</v>
      </c>
      <c r="BF151" s="30" t="e">
        <f t="shared" si="182"/>
        <v>#DIV/0!</v>
      </c>
      <c r="BG151" s="31"/>
      <c r="BH151" s="32" t="e">
        <f t="shared" si="183"/>
        <v>#DIV/0!</v>
      </c>
      <c r="BI151" s="28">
        <v>0.05</v>
      </c>
      <c r="BJ151" s="28">
        <v>2.5000000000000001E-2</v>
      </c>
      <c r="BK151" s="33" t="e">
        <f t="shared" si="184"/>
        <v>#DIV/0!</v>
      </c>
      <c r="BL151" s="33" t="e">
        <f t="shared" si="190"/>
        <v>#DIV/0!</v>
      </c>
      <c r="BM151" s="48" t="s">
        <v>139</v>
      </c>
      <c r="BO151" s="14" t="s">
        <v>84</v>
      </c>
      <c r="BP151" s="68"/>
      <c r="BQ151" s="14"/>
      <c r="BR151" s="35">
        <v>1257250.1000000001</v>
      </c>
      <c r="BS151" s="73">
        <v>62862.51</v>
      </c>
      <c r="BT151" s="98" t="e">
        <f t="shared" si="185"/>
        <v>#DIV/0!</v>
      </c>
      <c r="BU151" s="35">
        <v>45540</v>
      </c>
      <c r="BV151" s="36" t="s">
        <v>84</v>
      </c>
      <c r="BW151" s="37" t="s">
        <v>90</v>
      </c>
      <c r="BX151" s="38"/>
      <c r="BY151" s="36" t="s">
        <v>84</v>
      </c>
      <c r="BZ151" s="57">
        <v>2023</v>
      </c>
      <c r="CA151" s="32">
        <f>VLOOKUP(BZ151,$GP$1:$GR$17,2,0)</f>
        <v>31680</v>
      </c>
      <c r="CB151" s="32">
        <f>VLOOKUP(BZ151,$GP$1:$GR$17,3,0)</f>
        <v>264294</v>
      </c>
      <c r="CC151" s="32" t="e">
        <f t="shared" si="191"/>
        <v>#DIV/0!</v>
      </c>
      <c r="CD151" s="14" t="str">
        <f t="shared" si="186"/>
        <v/>
      </c>
      <c r="CF151" s="69">
        <f t="shared" si="187"/>
        <v>45540</v>
      </c>
      <c r="CG151" s="69" t="e">
        <f t="shared" si="188"/>
        <v>#DIV/0!</v>
      </c>
      <c r="CH151" s="69" t="e">
        <f t="shared" si="189"/>
        <v>#DIV/0!</v>
      </c>
      <c r="CL151" s="25"/>
      <c r="CM151" s="25"/>
      <c r="CN151" s="25"/>
      <c r="CR151" s="25"/>
      <c r="CS151" s="25"/>
      <c r="CT151" s="25"/>
      <c r="CX151" s="25"/>
      <c r="CY151" s="25"/>
      <c r="CZ151" s="25"/>
      <c r="DD151" s="25"/>
      <c r="DE151" s="25"/>
      <c r="DF151" s="25"/>
      <c r="DG151" s="25">
        <f t="shared" si="192"/>
        <v>0</v>
      </c>
    </row>
    <row r="152" spans="1:111" x14ac:dyDescent="0.25">
      <c r="A152" s="13"/>
      <c r="B152" s="13"/>
      <c r="C152" s="13"/>
      <c r="D152" s="24"/>
      <c r="E152" s="24"/>
      <c r="F152" s="100">
        <f t="shared" si="164"/>
        <v>0</v>
      </c>
      <c r="G152" s="21"/>
      <c r="J152" s="63"/>
      <c r="L152" s="63" t="s">
        <v>58</v>
      </c>
      <c r="M152" s="23" t="s">
        <v>61</v>
      </c>
      <c r="N152" s="13" t="s">
        <v>170</v>
      </c>
      <c r="O152" s="13" t="s">
        <v>148</v>
      </c>
      <c r="P152" s="13" t="s">
        <v>171</v>
      </c>
      <c r="U152" s="12">
        <f t="shared" si="165"/>
        <v>90</v>
      </c>
      <c r="X152" s="13"/>
      <c r="Y152" s="13"/>
      <c r="AA152" s="34" t="s">
        <v>84</v>
      </c>
      <c r="AB152" s="25">
        <v>0</v>
      </c>
      <c r="AC152" s="25">
        <f t="shared" si="166"/>
        <v>0</v>
      </c>
      <c r="AD152" s="55"/>
      <c r="AE152" s="55"/>
      <c r="AF152" s="45">
        <f t="shared" si="167"/>
        <v>0</v>
      </c>
      <c r="AG152" s="46" t="e">
        <f t="shared" si="168"/>
        <v>#DIV/0!</v>
      </c>
      <c r="AH152" s="26">
        <f t="shared" si="169"/>
        <v>0</v>
      </c>
      <c r="AI152" s="46" t="e">
        <f t="shared" si="170"/>
        <v>#DIV/0!</v>
      </c>
      <c r="AJ152" s="46" t="e">
        <f t="shared" si="171"/>
        <v>#DIV/0!</v>
      </c>
      <c r="AK152" s="61">
        <v>1</v>
      </c>
      <c r="AL152" s="27" t="e">
        <f t="shared" si="172"/>
        <v>#DIV/0!</v>
      </c>
      <c r="AM152" s="25" t="e">
        <f t="shared" si="173"/>
        <v>#DIV/0!</v>
      </c>
      <c r="AN152" s="25" t="e">
        <f t="shared" si="174"/>
        <v>#DIV/0!</v>
      </c>
      <c r="AO152" s="25" t="e">
        <f t="shared" si="175"/>
        <v>#DIV/0!</v>
      </c>
      <c r="AR152" s="11">
        <f t="shared" si="176"/>
        <v>180</v>
      </c>
      <c r="AS152" s="20" t="s">
        <v>147</v>
      </c>
      <c r="AU152" s="13" t="s">
        <v>142</v>
      </c>
      <c r="AV152" s="75" t="e">
        <f>VLOOKUP(AT152,Ülke!$A$1:$D$46,2,0)</f>
        <v>#N/A</v>
      </c>
      <c r="AW152" s="29" t="e">
        <f t="shared" si="177"/>
        <v>#DIV/0!</v>
      </c>
      <c r="AX152" s="64" t="e">
        <f t="shared" si="178"/>
        <v>#DIV/0!</v>
      </c>
      <c r="AY152" s="65">
        <v>43846</v>
      </c>
      <c r="AZ152" s="65">
        <v>44675</v>
      </c>
      <c r="BA152" s="50">
        <f t="shared" si="179"/>
        <v>-44675</v>
      </c>
      <c r="BB152" s="66" t="e">
        <f t="shared" si="180"/>
        <v>#DIV/0!</v>
      </c>
      <c r="BC152" s="67">
        <v>44676</v>
      </c>
      <c r="BD152" s="66" t="s">
        <v>118</v>
      </c>
      <c r="BE152" s="58" t="e">
        <f t="shared" si="181"/>
        <v>#DIV/0!</v>
      </c>
      <c r="BF152" s="30" t="e">
        <f t="shared" si="182"/>
        <v>#DIV/0!</v>
      </c>
      <c r="BG152" s="31"/>
      <c r="BH152" s="32" t="e">
        <f t="shared" si="183"/>
        <v>#DIV/0!</v>
      </c>
      <c r="BI152" s="28">
        <v>0.05</v>
      </c>
      <c r="BJ152" s="28">
        <v>2.5000000000000001E-2</v>
      </c>
      <c r="BK152" s="33" t="e">
        <f t="shared" si="184"/>
        <v>#DIV/0!</v>
      </c>
      <c r="BL152" s="33" t="e">
        <f t="shared" si="190"/>
        <v>#DIV/0!</v>
      </c>
      <c r="BM152" s="48" t="s">
        <v>139</v>
      </c>
      <c r="BO152" s="14" t="s">
        <v>84</v>
      </c>
      <c r="BP152" s="68"/>
      <c r="BQ152" s="14"/>
      <c r="BR152" s="35">
        <v>1257250.1000000001</v>
      </c>
      <c r="BS152" s="73">
        <v>62862.51</v>
      </c>
      <c r="BT152" s="98" t="e">
        <f t="shared" si="185"/>
        <v>#DIV/0!</v>
      </c>
      <c r="BU152" s="35">
        <v>45540</v>
      </c>
      <c r="BV152" s="36" t="s">
        <v>84</v>
      </c>
      <c r="BW152" s="37" t="s">
        <v>90</v>
      </c>
      <c r="BX152" s="38"/>
      <c r="BY152" s="36" t="s">
        <v>84</v>
      </c>
      <c r="BZ152" s="57">
        <v>2023</v>
      </c>
      <c r="CA152" s="32">
        <f>VLOOKUP(BZ152,$GP$1:$GR$17,2,0)</f>
        <v>31680</v>
      </c>
      <c r="CB152" s="32">
        <f>VLOOKUP(BZ152,$GP$1:$GR$17,3,0)</f>
        <v>264294</v>
      </c>
      <c r="CC152" s="32" t="e">
        <f t="shared" si="191"/>
        <v>#DIV/0!</v>
      </c>
      <c r="CD152" s="14" t="str">
        <f t="shared" si="186"/>
        <v/>
      </c>
      <c r="CF152" s="69">
        <f t="shared" si="187"/>
        <v>45540</v>
      </c>
      <c r="CG152" s="69" t="e">
        <f t="shared" si="188"/>
        <v>#DIV/0!</v>
      </c>
      <c r="CH152" s="69" t="e">
        <f t="shared" si="189"/>
        <v>#DIV/0!</v>
      </c>
      <c r="CL152" s="25"/>
      <c r="CM152" s="25"/>
      <c r="CN152" s="25"/>
      <c r="CR152" s="25"/>
      <c r="CS152" s="25"/>
      <c r="CT152" s="25"/>
      <c r="CX152" s="25"/>
      <c r="CY152" s="25"/>
      <c r="CZ152" s="25"/>
      <c r="DD152" s="25"/>
      <c r="DE152" s="25"/>
      <c r="DF152" s="25"/>
      <c r="DG152" s="25">
        <f t="shared" si="192"/>
        <v>0</v>
      </c>
    </row>
    <row r="153" spans="1:111" x14ac:dyDescent="0.25">
      <c r="A153" s="13"/>
      <c r="B153" s="13"/>
      <c r="C153" s="13"/>
      <c r="D153" s="24"/>
      <c r="E153" s="24"/>
      <c r="F153" s="100">
        <f t="shared" si="164"/>
        <v>0</v>
      </c>
      <c r="G153" s="21"/>
      <c r="J153" s="63"/>
      <c r="L153" s="63" t="s">
        <v>58</v>
      </c>
      <c r="M153" s="23" t="s">
        <v>61</v>
      </c>
      <c r="N153" s="13" t="s">
        <v>170</v>
      </c>
      <c r="O153" s="13" t="s">
        <v>148</v>
      </c>
      <c r="P153" s="13" t="s">
        <v>171</v>
      </c>
      <c r="U153" s="12">
        <f t="shared" si="165"/>
        <v>90</v>
      </c>
      <c r="X153" s="13"/>
      <c r="Y153" s="13"/>
      <c r="AA153" s="34" t="s">
        <v>84</v>
      </c>
      <c r="AB153" s="25">
        <v>0</v>
      </c>
      <c r="AC153" s="25">
        <f t="shared" si="166"/>
        <v>0</v>
      </c>
      <c r="AD153" s="55"/>
      <c r="AE153" s="55"/>
      <c r="AF153" s="45">
        <f t="shared" si="167"/>
        <v>0</v>
      </c>
      <c r="AG153" s="46" t="e">
        <f t="shared" si="168"/>
        <v>#DIV/0!</v>
      </c>
      <c r="AH153" s="26">
        <f t="shared" si="169"/>
        <v>0</v>
      </c>
      <c r="AI153" s="46" t="e">
        <f t="shared" si="170"/>
        <v>#DIV/0!</v>
      </c>
      <c r="AJ153" s="46" t="e">
        <f t="shared" si="171"/>
        <v>#DIV/0!</v>
      </c>
      <c r="AK153" s="61">
        <v>1</v>
      </c>
      <c r="AL153" s="27" t="e">
        <f t="shared" si="172"/>
        <v>#DIV/0!</v>
      </c>
      <c r="AM153" s="25" t="e">
        <f t="shared" si="173"/>
        <v>#DIV/0!</v>
      </c>
      <c r="AN153" s="25" t="e">
        <f t="shared" si="174"/>
        <v>#DIV/0!</v>
      </c>
      <c r="AO153" s="25" t="e">
        <f t="shared" si="175"/>
        <v>#DIV/0!</v>
      </c>
      <c r="AR153" s="11">
        <f t="shared" si="176"/>
        <v>180</v>
      </c>
      <c r="AS153" s="20" t="s">
        <v>147</v>
      </c>
      <c r="AU153" s="13" t="s">
        <v>142</v>
      </c>
      <c r="AV153" s="75" t="e">
        <f>VLOOKUP(AT153,Ülke!$A$1:$D$46,2,0)</f>
        <v>#N/A</v>
      </c>
      <c r="AW153" s="29" t="e">
        <f t="shared" si="177"/>
        <v>#DIV/0!</v>
      </c>
      <c r="AX153" s="64" t="e">
        <f t="shared" si="178"/>
        <v>#DIV/0!</v>
      </c>
      <c r="AY153" s="65">
        <v>43846</v>
      </c>
      <c r="AZ153" s="65">
        <v>44675</v>
      </c>
      <c r="BA153" s="50">
        <f t="shared" si="179"/>
        <v>-44675</v>
      </c>
      <c r="BB153" s="66" t="e">
        <f t="shared" si="180"/>
        <v>#DIV/0!</v>
      </c>
      <c r="BC153" s="67">
        <v>44676</v>
      </c>
      <c r="BD153" s="66" t="s">
        <v>118</v>
      </c>
      <c r="BE153" s="58" t="e">
        <f t="shared" si="181"/>
        <v>#DIV/0!</v>
      </c>
      <c r="BF153" s="30" t="e">
        <f t="shared" si="182"/>
        <v>#DIV/0!</v>
      </c>
      <c r="BG153" s="31"/>
      <c r="BH153" s="32" t="e">
        <f t="shared" si="183"/>
        <v>#DIV/0!</v>
      </c>
      <c r="BI153" s="28">
        <v>0.05</v>
      </c>
      <c r="BJ153" s="28">
        <v>2.5000000000000001E-2</v>
      </c>
      <c r="BK153" s="33" t="e">
        <f t="shared" si="184"/>
        <v>#DIV/0!</v>
      </c>
      <c r="BL153" s="33" t="e">
        <f t="shared" si="190"/>
        <v>#DIV/0!</v>
      </c>
      <c r="BM153" s="48" t="s">
        <v>139</v>
      </c>
      <c r="BO153" s="14" t="s">
        <v>84</v>
      </c>
      <c r="BP153" s="68"/>
      <c r="BQ153" s="14"/>
      <c r="BR153" s="35">
        <v>1257250.1000000001</v>
      </c>
      <c r="BS153" s="73">
        <v>62862.51</v>
      </c>
      <c r="BT153" s="98" t="e">
        <f t="shared" si="185"/>
        <v>#DIV/0!</v>
      </c>
      <c r="BU153" s="35">
        <v>45540</v>
      </c>
      <c r="BV153" s="36" t="s">
        <v>84</v>
      </c>
      <c r="BW153" s="37" t="s">
        <v>90</v>
      </c>
      <c r="BX153" s="38"/>
      <c r="BY153" s="36" t="s">
        <v>84</v>
      </c>
      <c r="BZ153" s="57">
        <v>2023</v>
      </c>
      <c r="CA153" s="32">
        <f>VLOOKUP(BZ153,$GP$1:$GR$17,2,0)</f>
        <v>31680</v>
      </c>
      <c r="CB153" s="32">
        <f>VLOOKUP(BZ153,$GP$1:$GR$17,3,0)</f>
        <v>264294</v>
      </c>
      <c r="CC153" s="32" t="e">
        <f t="shared" si="191"/>
        <v>#DIV/0!</v>
      </c>
      <c r="CD153" s="14" t="str">
        <f t="shared" si="186"/>
        <v/>
      </c>
      <c r="CF153" s="69">
        <f t="shared" si="187"/>
        <v>45540</v>
      </c>
      <c r="CG153" s="69" t="e">
        <f t="shared" si="188"/>
        <v>#DIV/0!</v>
      </c>
      <c r="CH153" s="69" t="e">
        <f t="shared" si="189"/>
        <v>#DIV/0!</v>
      </c>
      <c r="CL153" s="25"/>
      <c r="CM153" s="25"/>
      <c r="CN153" s="25"/>
      <c r="CR153" s="25"/>
      <c r="CS153" s="25"/>
      <c r="CT153" s="25"/>
      <c r="CX153" s="25"/>
      <c r="CY153" s="25"/>
      <c r="CZ153" s="25"/>
      <c r="DD153" s="25"/>
      <c r="DE153" s="25"/>
      <c r="DF153" s="25"/>
      <c r="DG153" s="25">
        <f t="shared" si="192"/>
        <v>0</v>
      </c>
    </row>
    <row r="154" spans="1:111" x14ac:dyDescent="0.25">
      <c r="A154" s="13"/>
      <c r="B154" s="13"/>
      <c r="C154" s="13"/>
      <c r="D154" s="24"/>
      <c r="E154" s="24"/>
      <c r="F154" s="100">
        <f t="shared" si="164"/>
        <v>0</v>
      </c>
      <c r="G154" s="21"/>
      <c r="J154" s="63"/>
      <c r="L154" s="63" t="s">
        <v>58</v>
      </c>
      <c r="M154" s="23" t="s">
        <v>61</v>
      </c>
      <c r="N154" s="13" t="s">
        <v>170</v>
      </c>
      <c r="O154" s="13" t="s">
        <v>148</v>
      </c>
      <c r="P154" s="13" t="s">
        <v>171</v>
      </c>
      <c r="U154" s="12">
        <f t="shared" si="165"/>
        <v>90</v>
      </c>
      <c r="X154" s="13"/>
      <c r="Y154" s="13"/>
      <c r="AA154" s="34" t="s">
        <v>84</v>
      </c>
      <c r="AB154" s="25">
        <v>0</v>
      </c>
      <c r="AC154" s="25">
        <f t="shared" si="166"/>
        <v>0</v>
      </c>
      <c r="AD154" s="55"/>
      <c r="AE154" s="55"/>
      <c r="AF154" s="45">
        <f t="shared" si="167"/>
        <v>0</v>
      </c>
      <c r="AG154" s="46" t="e">
        <f t="shared" si="168"/>
        <v>#DIV/0!</v>
      </c>
      <c r="AH154" s="26">
        <f t="shared" si="169"/>
        <v>0</v>
      </c>
      <c r="AI154" s="46" t="e">
        <f t="shared" si="170"/>
        <v>#DIV/0!</v>
      </c>
      <c r="AJ154" s="46" t="e">
        <f t="shared" si="171"/>
        <v>#DIV/0!</v>
      </c>
      <c r="AK154" s="61">
        <v>1</v>
      </c>
      <c r="AL154" s="27" t="e">
        <f t="shared" si="172"/>
        <v>#DIV/0!</v>
      </c>
      <c r="AM154" s="25" t="e">
        <f t="shared" si="173"/>
        <v>#DIV/0!</v>
      </c>
      <c r="AN154" s="25" t="e">
        <f t="shared" si="174"/>
        <v>#DIV/0!</v>
      </c>
      <c r="AO154" s="25" t="e">
        <f t="shared" si="175"/>
        <v>#DIV/0!</v>
      </c>
      <c r="AR154" s="11">
        <f t="shared" si="176"/>
        <v>180</v>
      </c>
      <c r="AS154" s="20" t="s">
        <v>147</v>
      </c>
      <c r="AU154" s="13" t="s">
        <v>142</v>
      </c>
      <c r="AV154" s="75" t="e">
        <f>VLOOKUP(AT154,Ülke!$A$1:$D$46,2,0)</f>
        <v>#N/A</v>
      </c>
      <c r="AW154" s="29" t="e">
        <f t="shared" si="177"/>
        <v>#DIV/0!</v>
      </c>
      <c r="AX154" s="64" t="e">
        <f t="shared" si="178"/>
        <v>#DIV/0!</v>
      </c>
      <c r="AY154" s="65">
        <v>43846</v>
      </c>
      <c r="AZ154" s="65">
        <v>44675</v>
      </c>
      <c r="BA154" s="50">
        <f t="shared" si="179"/>
        <v>-44675</v>
      </c>
      <c r="BB154" s="66" t="e">
        <f t="shared" si="180"/>
        <v>#DIV/0!</v>
      </c>
      <c r="BC154" s="67">
        <v>44676</v>
      </c>
      <c r="BD154" s="66" t="s">
        <v>118</v>
      </c>
      <c r="BE154" s="58" t="e">
        <f t="shared" si="181"/>
        <v>#DIV/0!</v>
      </c>
      <c r="BF154" s="30" t="e">
        <f t="shared" si="182"/>
        <v>#DIV/0!</v>
      </c>
      <c r="BG154" s="31"/>
      <c r="BH154" s="32" t="e">
        <f t="shared" si="183"/>
        <v>#DIV/0!</v>
      </c>
      <c r="BI154" s="28">
        <v>0.05</v>
      </c>
      <c r="BJ154" s="28">
        <v>2.5000000000000001E-2</v>
      </c>
      <c r="BK154" s="33" t="e">
        <f t="shared" si="184"/>
        <v>#DIV/0!</v>
      </c>
      <c r="BL154" s="33" t="e">
        <f t="shared" si="190"/>
        <v>#DIV/0!</v>
      </c>
      <c r="BM154" s="48" t="s">
        <v>139</v>
      </c>
      <c r="BO154" s="14" t="s">
        <v>84</v>
      </c>
      <c r="BP154" s="68"/>
      <c r="BQ154" s="14"/>
      <c r="BR154" s="35">
        <v>1257250.1000000001</v>
      </c>
      <c r="BS154" s="73">
        <v>62862.51</v>
      </c>
      <c r="BT154" s="98" t="e">
        <f t="shared" si="185"/>
        <v>#DIV/0!</v>
      </c>
      <c r="BU154" s="35">
        <v>45540</v>
      </c>
      <c r="BV154" s="36" t="s">
        <v>84</v>
      </c>
      <c r="BW154" s="37" t="s">
        <v>90</v>
      </c>
      <c r="BX154" s="38"/>
      <c r="BY154" s="36" t="s">
        <v>84</v>
      </c>
      <c r="BZ154" s="57">
        <v>2023</v>
      </c>
      <c r="CA154" s="32">
        <f>VLOOKUP(BZ154,$GP$1:$GR$17,2,0)</f>
        <v>31680</v>
      </c>
      <c r="CB154" s="32">
        <f>VLOOKUP(BZ154,$GP$1:$GR$17,3,0)</f>
        <v>264294</v>
      </c>
      <c r="CC154" s="32" t="e">
        <f t="shared" si="191"/>
        <v>#DIV/0!</v>
      </c>
      <c r="CD154" s="14" t="str">
        <f t="shared" si="186"/>
        <v/>
      </c>
      <c r="CF154" s="69">
        <f t="shared" si="187"/>
        <v>45540</v>
      </c>
      <c r="CG154" s="69" t="e">
        <f t="shared" si="188"/>
        <v>#DIV/0!</v>
      </c>
      <c r="CH154" s="69" t="e">
        <f t="shared" si="189"/>
        <v>#DIV/0!</v>
      </c>
      <c r="CL154" s="25"/>
      <c r="CM154" s="25"/>
      <c r="CN154" s="25"/>
      <c r="CR154" s="25"/>
      <c r="CS154" s="25"/>
      <c r="CT154" s="25"/>
      <c r="CX154" s="25"/>
      <c r="CY154" s="25"/>
      <c r="CZ154" s="25"/>
      <c r="DD154" s="25"/>
      <c r="DE154" s="25"/>
      <c r="DF154" s="25"/>
      <c r="DG154" s="25">
        <f t="shared" si="192"/>
        <v>0</v>
      </c>
    </row>
    <row r="155" spans="1:111" x14ac:dyDescent="0.25">
      <c r="A155" s="13"/>
      <c r="B155" s="13"/>
      <c r="C155" s="13"/>
      <c r="D155" s="24"/>
      <c r="E155" s="24"/>
      <c r="F155" s="100">
        <f t="shared" si="164"/>
        <v>0</v>
      </c>
      <c r="G155" s="21"/>
      <c r="J155" s="63"/>
      <c r="L155" s="63" t="s">
        <v>58</v>
      </c>
      <c r="M155" s="23" t="s">
        <v>61</v>
      </c>
      <c r="N155" s="13" t="s">
        <v>170</v>
      </c>
      <c r="O155" s="13" t="s">
        <v>148</v>
      </c>
      <c r="P155" s="13" t="s">
        <v>171</v>
      </c>
      <c r="U155" s="12">
        <f t="shared" si="165"/>
        <v>90</v>
      </c>
      <c r="X155" s="13"/>
      <c r="Y155" s="13"/>
      <c r="AA155" s="34" t="s">
        <v>84</v>
      </c>
      <c r="AB155" s="25">
        <v>0</v>
      </c>
      <c r="AC155" s="25">
        <f t="shared" si="166"/>
        <v>0</v>
      </c>
      <c r="AD155" s="55"/>
      <c r="AE155" s="55"/>
      <c r="AF155" s="45">
        <f t="shared" si="167"/>
        <v>0</v>
      </c>
      <c r="AG155" s="46" t="e">
        <f t="shared" si="168"/>
        <v>#DIV/0!</v>
      </c>
      <c r="AH155" s="26">
        <f t="shared" si="169"/>
        <v>0</v>
      </c>
      <c r="AI155" s="46" t="e">
        <f t="shared" si="170"/>
        <v>#DIV/0!</v>
      </c>
      <c r="AJ155" s="46" t="e">
        <f t="shared" si="171"/>
        <v>#DIV/0!</v>
      </c>
      <c r="AK155" s="61">
        <v>1</v>
      </c>
      <c r="AL155" s="27" t="e">
        <f t="shared" si="172"/>
        <v>#DIV/0!</v>
      </c>
      <c r="AM155" s="25" t="e">
        <f t="shared" si="173"/>
        <v>#DIV/0!</v>
      </c>
      <c r="AN155" s="25" t="e">
        <f t="shared" si="174"/>
        <v>#DIV/0!</v>
      </c>
      <c r="AO155" s="25" t="e">
        <f t="shared" si="175"/>
        <v>#DIV/0!</v>
      </c>
      <c r="AR155" s="11">
        <f t="shared" si="176"/>
        <v>180</v>
      </c>
      <c r="AS155" s="20" t="s">
        <v>147</v>
      </c>
      <c r="AU155" s="13" t="s">
        <v>142</v>
      </c>
      <c r="AV155" s="75" t="e">
        <f>VLOOKUP(AT155,Ülke!$A$1:$D$46,2,0)</f>
        <v>#N/A</v>
      </c>
      <c r="AW155" s="29" t="e">
        <f t="shared" si="177"/>
        <v>#DIV/0!</v>
      </c>
      <c r="AX155" s="64" t="e">
        <f t="shared" si="178"/>
        <v>#DIV/0!</v>
      </c>
      <c r="AY155" s="65">
        <v>43846</v>
      </c>
      <c r="AZ155" s="65">
        <v>44675</v>
      </c>
      <c r="BA155" s="50">
        <f t="shared" si="179"/>
        <v>-44675</v>
      </c>
      <c r="BB155" s="66" t="e">
        <f t="shared" si="180"/>
        <v>#DIV/0!</v>
      </c>
      <c r="BC155" s="67">
        <v>44676</v>
      </c>
      <c r="BD155" s="66" t="s">
        <v>118</v>
      </c>
      <c r="BE155" s="58" t="e">
        <f t="shared" si="181"/>
        <v>#DIV/0!</v>
      </c>
      <c r="BF155" s="30" t="e">
        <f t="shared" si="182"/>
        <v>#DIV/0!</v>
      </c>
      <c r="BG155" s="31"/>
      <c r="BH155" s="32" t="e">
        <f t="shared" si="183"/>
        <v>#DIV/0!</v>
      </c>
      <c r="BI155" s="28">
        <v>0.05</v>
      </c>
      <c r="BJ155" s="28">
        <v>2.5000000000000001E-2</v>
      </c>
      <c r="BK155" s="33" t="e">
        <f t="shared" si="184"/>
        <v>#DIV/0!</v>
      </c>
      <c r="BL155" s="33" t="e">
        <f t="shared" si="190"/>
        <v>#DIV/0!</v>
      </c>
      <c r="BM155" s="48" t="s">
        <v>139</v>
      </c>
      <c r="BO155" s="14" t="s">
        <v>84</v>
      </c>
      <c r="BP155" s="68"/>
      <c r="BQ155" s="14"/>
      <c r="BR155" s="35">
        <v>1257250.1000000001</v>
      </c>
      <c r="BS155" s="73">
        <v>62862.51</v>
      </c>
      <c r="BT155" s="98" t="e">
        <f t="shared" si="185"/>
        <v>#DIV/0!</v>
      </c>
      <c r="BU155" s="35">
        <v>45540</v>
      </c>
      <c r="BV155" s="36" t="s">
        <v>84</v>
      </c>
      <c r="BW155" s="37" t="s">
        <v>90</v>
      </c>
      <c r="BX155" s="38"/>
      <c r="BY155" s="36" t="s">
        <v>84</v>
      </c>
      <c r="BZ155" s="57">
        <v>2023</v>
      </c>
      <c r="CA155" s="32">
        <f>VLOOKUP(BZ155,$GP$1:$GR$17,2,0)</f>
        <v>31680</v>
      </c>
      <c r="CB155" s="32">
        <f>VLOOKUP(BZ155,$GP$1:$GR$17,3,0)</f>
        <v>264294</v>
      </c>
      <c r="CC155" s="32" t="e">
        <f t="shared" si="191"/>
        <v>#DIV/0!</v>
      </c>
      <c r="CD155" s="14" t="str">
        <f t="shared" si="186"/>
        <v/>
      </c>
      <c r="CF155" s="69">
        <f t="shared" si="187"/>
        <v>45540</v>
      </c>
      <c r="CG155" s="69" t="e">
        <f t="shared" si="188"/>
        <v>#DIV/0!</v>
      </c>
      <c r="CH155" s="69" t="e">
        <f t="shared" si="189"/>
        <v>#DIV/0!</v>
      </c>
      <c r="CL155" s="25"/>
      <c r="CM155" s="25"/>
      <c r="CN155" s="25"/>
      <c r="CR155" s="25"/>
      <c r="CS155" s="25"/>
      <c r="CT155" s="25"/>
      <c r="CX155" s="25"/>
      <c r="CY155" s="25"/>
      <c r="CZ155" s="25"/>
      <c r="DD155" s="25"/>
      <c r="DE155" s="25"/>
      <c r="DF155" s="25"/>
      <c r="DG155" s="25">
        <f t="shared" si="192"/>
        <v>0</v>
      </c>
    </row>
    <row r="156" spans="1:111" x14ac:dyDescent="0.25">
      <c r="A156" s="13"/>
      <c r="B156" s="13"/>
      <c r="C156" s="13"/>
      <c r="D156" s="24"/>
      <c r="E156" s="24"/>
      <c r="F156" s="100">
        <f t="shared" si="164"/>
        <v>0</v>
      </c>
      <c r="G156" s="21"/>
      <c r="J156" s="63"/>
      <c r="L156" s="63" t="s">
        <v>58</v>
      </c>
      <c r="M156" s="23" t="s">
        <v>61</v>
      </c>
      <c r="N156" s="13" t="s">
        <v>170</v>
      </c>
      <c r="O156" s="13" t="s">
        <v>148</v>
      </c>
      <c r="P156" s="13" t="s">
        <v>171</v>
      </c>
      <c r="U156" s="12">
        <f t="shared" si="165"/>
        <v>90</v>
      </c>
      <c r="X156" s="13"/>
      <c r="Y156" s="13"/>
      <c r="AA156" s="34" t="s">
        <v>84</v>
      </c>
      <c r="AB156" s="25">
        <v>0</v>
      </c>
      <c r="AC156" s="25">
        <f t="shared" si="166"/>
        <v>0</v>
      </c>
      <c r="AD156" s="55"/>
      <c r="AE156" s="55"/>
      <c r="AF156" s="45">
        <f t="shared" si="167"/>
        <v>0</v>
      </c>
      <c r="AG156" s="46" t="e">
        <f t="shared" si="168"/>
        <v>#DIV/0!</v>
      </c>
      <c r="AH156" s="26">
        <f t="shared" si="169"/>
        <v>0</v>
      </c>
      <c r="AI156" s="46" t="e">
        <f t="shared" si="170"/>
        <v>#DIV/0!</v>
      </c>
      <c r="AJ156" s="46" t="e">
        <f t="shared" si="171"/>
        <v>#DIV/0!</v>
      </c>
      <c r="AK156" s="61">
        <v>1</v>
      </c>
      <c r="AL156" s="27" t="e">
        <f t="shared" si="172"/>
        <v>#DIV/0!</v>
      </c>
      <c r="AM156" s="25" t="e">
        <f t="shared" si="173"/>
        <v>#DIV/0!</v>
      </c>
      <c r="AN156" s="25" t="e">
        <f t="shared" si="174"/>
        <v>#DIV/0!</v>
      </c>
      <c r="AO156" s="25" t="e">
        <f t="shared" si="175"/>
        <v>#DIV/0!</v>
      </c>
      <c r="AR156" s="11">
        <f t="shared" si="176"/>
        <v>180</v>
      </c>
      <c r="AS156" s="20" t="s">
        <v>147</v>
      </c>
      <c r="AU156" s="13" t="s">
        <v>142</v>
      </c>
      <c r="AV156" s="75" t="e">
        <f>VLOOKUP(AT156,Ülke!$A$1:$D$46,2,0)</f>
        <v>#N/A</v>
      </c>
      <c r="AW156" s="29" t="e">
        <f t="shared" si="177"/>
        <v>#DIV/0!</v>
      </c>
      <c r="AX156" s="64" t="e">
        <f t="shared" si="178"/>
        <v>#DIV/0!</v>
      </c>
      <c r="AY156" s="65">
        <v>43846</v>
      </c>
      <c r="AZ156" s="65">
        <v>44675</v>
      </c>
      <c r="BA156" s="50">
        <f t="shared" si="179"/>
        <v>-44675</v>
      </c>
      <c r="BB156" s="66" t="e">
        <f t="shared" si="180"/>
        <v>#DIV/0!</v>
      </c>
      <c r="BC156" s="67">
        <v>44676</v>
      </c>
      <c r="BD156" s="66" t="s">
        <v>118</v>
      </c>
      <c r="BE156" s="58" t="e">
        <f t="shared" si="181"/>
        <v>#DIV/0!</v>
      </c>
      <c r="BF156" s="30" t="e">
        <f t="shared" si="182"/>
        <v>#DIV/0!</v>
      </c>
      <c r="BG156" s="31"/>
      <c r="BH156" s="32" t="e">
        <f t="shared" si="183"/>
        <v>#DIV/0!</v>
      </c>
      <c r="BI156" s="28">
        <v>0.05</v>
      </c>
      <c r="BJ156" s="28">
        <v>2.5000000000000001E-2</v>
      </c>
      <c r="BK156" s="33" t="e">
        <f t="shared" si="184"/>
        <v>#DIV/0!</v>
      </c>
      <c r="BL156" s="33" t="e">
        <f t="shared" si="190"/>
        <v>#DIV/0!</v>
      </c>
      <c r="BM156" s="48" t="s">
        <v>139</v>
      </c>
      <c r="BO156" s="14" t="s">
        <v>84</v>
      </c>
      <c r="BP156" s="68"/>
      <c r="BQ156" s="14"/>
      <c r="BR156" s="35">
        <v>1257250.1000000001</v>
      </c>
      <c r="BS156" s="73">
        <v>62862.51</v>
      </c>
      <c r="BT156" s="98" t="e">
        <f t="shared" si="185"/>
        <v>#DIV/0!</v>
      </c>
      <c r="BU156" s="35">
        <v>45540</v>
      </c>
      <c r="BV156" s="36" t="s">
        <v>84</v>
      </c>
      <c r="BW156" s="37" t="s">
        <v>90</v>
      </c>
      <c r="BX156" s="38"/>
      <c r="BY156" s="36" t="s">
        <v>84</v>
      </c>
      <c r="BZ156" s="57">
        <v>2023</v>
      </c>
      <c r="CA156" s="32">
        <f>VLOOKUP(BZ156,$GP$1:$GR$17,2,0)</f>
        <v>31680</v>
      </c>
      <c r="CB156" s="32">
        <f>VLOOKUP(BZ156,$GP$1:$GR$17,3,0)</f>
        <v>264294</v>
      </c>
      <c r="CC156" s="32" t="e">
        <f t="shared" si="191"/>
        <v>#DIV/0!</v>
      </c>
      <c r="CD156" s="14" t="str">
        <f t="shared" si="186"/>
        <v/>
      </c>
      <c r="CF156" s="69">
        <f t="shared" si="187"/>
        <v>45540</v>
      </c>
      <c r="CG156" s="69" t="e">
        <f t="shared" si="188"/>
        <v>#DIV/0!</v>
      </c>
      <c r="CH156" s="69" t="e">
        <f t="shared" si="189"/>
        <v>#DIV/0!</v>
      </c>
      <c r="CL156" s="25"/>
      <c r="CM156" s="25"/>
      <c r="CN156" s="25"/>
      <c r="CR156" s="25"/>
      <c r="CS156" s="25"/>
      <c r="CT156" s="25"/>
      <c r="CX156" s="25"/>
      <c r="CY156" s="25"/>
      <c r="CZ156" s="25"/>
      <c r="DD156" s="25"/>
      <c r="DE156" s="25"/>
      <c r="DF156" s="25"/>
      <c r="DG156" s="25">
        <f t="shared" si="192"/>
        <v>0</v>
      </c>
    </row>
    <row r="157" spans="1:111" x14ac:dyDescent="0.25">
      <c r="A157" s="13"/>
      <c r="B157" s="13"/>
      <c r="C157" s="13"/>
      <c r="D157" s="24"/>
      <c r="E157" s="24"/>
      <c r="F157" s="100">
        <f t="shared" si="164"/>
        <v>0</v>
      </c>
      <c r="G157" s="21"/>
      <c r="J157" s="63"/>
      <c r="L157" s="63" t="s">
        <v>58</v>
      </c>
      <c r="M157" s="23" t="s">
        <v>61</v>
      </c>
      <c r="N157" s="13" t="s">
        <v>170</v>
      </c>
      <c r="O157" s="13" t="s">
        <v>148</v>
      </c>
      <c r="P157" s="13" t="s">
        <v>171</v>
      </c>
      <c r="U157" s="12">
        <f t="shared" si="165"/>
        <v>90</v>
      </c>
      <c r="X157" s="13"/>
      <c r="Y157" s="13"/>
      <c r="AA157" s="34" t="s">
        <v>84</v>
      </c>
      <c r="AB157" s="25">
        <v>0</v>
      </c>
      <c r="AC157" s="25">
        <f t="shared" si="166"/>
        <v>0</v>
      </c>
      <c r="AD157" s="55"/>
      <c r="AE157" s="55"/>
      <c r="AF157" s="45">
        <f t="shared" si="167"/>
        <v>0</v>
      </c>
      <c r="AG157" s="46" t="e">
        <f t="shared" si="168"/>
        <v>#DIV/0!</v>
      </c>
      <c r="AH157" s="26">
        <f t="shared" si="169"/>
        <v>0</v>
      </c>
      <c r="AI157" s="46" t="e">
        <f t="shared" si="170"/>
        <v>#DIV/0!</v>
      </c>
      <c r="AJ157" s="46" t="e">
        <f t="shared" si="171"/>
        <v>#DIV/0!</v>
      </c>
      <c r="AK157" s="61">
        <v>1</v>
      </c>
      <c r="AL157" s="27" t="e">
        <f t="shared" si="172"/>
        <v>#DIV/0!</v>
      </c>
      <c r="AM157" s="25" t="e">
        <f t="shared" si="173"/>
        <v>#DIV/0!</v>
      </c>
      <c r="AN157" s="25" t="e">
        <f t="shared" si="174"/>
        <v>#DIV/0!</v>
      </c>
      <c r="AO157" s="25" t="e">
        <f t="shared" si="175"/>
        <v>#DIV/0!</v>
      </c>
      <c r="AR157" s="11">
        <f t="shared" si="176"/>
        <v>180</v>
      </c>
      <c r="AS157" s="20" t="s">
        <v>147</v>
      </c>
      <c r="AU157" s="13" t="s">
        <v>142</v>
      </c>
      <c r="AV157" s="75" t="e">
        <f>VLOOKUP(AT157,Ülke!$A$1:$D$46,2,0)</f>
        <v>#N/A</v>
      </c>
      <c r="AW157" s="29" t="e">
        <f t="shared" si="177"/>
        <v>#DIV/0!</v>
      </c>
      <c r="AX157" s="64" t="e">
        <f t="shared" si="178"/>
        <v>#DIV/0!</v>
      </c>
      <c r="AY157" s="65">
        <v>43846</v>
      </c>
      <c r="AZ157" s="65">
        <v>44675</v>
      </c>
      <c r="BA157" s="50">
        <f t="shared" si="179"/>
        <v>-44675</v>
      </c>
      <c r="BB157" s="66" t="e">
        <f t="shared" si="180"/>
        <v>#DIV/0!</v>
      </c>
      <c r="BC157" s="67">
        <v>44676</v>
      </c>
      <c r="BD157" s="66" t="s">
        <v>118</v>
      </c>
      <c r="BE157" s="58" t="e">
        <f t="shared" si="181"/>
        <v>#DIV/0!</v>
      </c>
      <c r="BF157" s="30" t="e">
        <f t="shared" si="182"/>
        <v>#DIV/0!</v>
      </c>
      <c r="BG157" s="31"/>
      <c r="BH157" s="32" t="e">
        <f t="shared" si="183"/>
        <v>#DIV/0!</v>
      </c>
      <c r="BI157" s="28">
        <v>0.05</v>
      </c>
      <c r="BJ157" s="28">
        <v>2.5000000000000001E-2</v>
      </c>
      <c r="BK157" s="33" t="e">
        <f t="shared" si="184"/>
        <v>#DIV/0!</v>
      </c>
      <c r="BL157" s="33" t="e">
        <f t="shared" si="190"/>
        <v>#DIV/0!</v>
      </c>
      <c r="BM157" s="48" t="s">
        <v>139</v>
      </c>
      <c r="BO157" s="14" t="s">
        <v>84</v>
      </c>
      <c r="BP157" s="68"/>
      <c r="BQ157" s="14"/>
      <c r="BR157" s="35">
        <v>1257250.1000000001</v>
      </c>
      <c r="BS157" s="73">
        <v>62862.51</v>
      </c>
      <c r="BT157" s="98" t="e">
        <f t="shared" si="185"/>
        <v>#DIV/0!</v>
      </c>
      <c r="BU157" s="35">
        <v>45540</v>
      </c>
      <c r="BV157" s="36" t="s">
        <v>84</v>
      </c>
      <c r="BW157" s="37" t="s">
        <v>90</v>
      </c>
      <c r="BX157" s="38"/>
      <c r="BY157" s="36" t="s">
        <v>84</v>
      </c>
      <c r="BZ157" s="57">
        <v>2023</v>
      </c>
      <c r="CA157" s="32">
        <f>VLOOKUP(BZ157,$GP$1:$GR$17,2,0)</f>
        <v>31680</v>
      </c>
      <c r="CB157" s="32">
        <f>VLOOKUP(BZ157,$GP$1:$GR$17,3,0)</f>
        <v>264294</v>
      </c>
      <c r="CC157" s="32" t="e">
        <f t="shared" si="191"/>
        <v>#DIV/0!</v>
      </c>
      <c r="CD157" s="14" t="str">
        <f t="shared" si="186"/>
        <v/>
      </c>
      <c r="CF157" s="69">
        <f t="shared" si="187"/>
        <v>45540</v>
      </c>
      <c r="CG157" s="69" t="e">
        <f t="shared" si="188"/>
        <v>#DIV/0!</v>
      </c>
      <c r="CH157" s="69" t="e">
        <f t="shared" si="189"/>
        <v>#DIV/0!</v>
      </c>
      <c r="CL157" s="25"/>
      <c r="CM157" s="25"/>
      <c r="CN157" s="25"/>
      <c r="CR157" s="25"/>
      <c r="CS157" s="25"/>
      <c r="CT157" s="25"/>
      <c r="CX157" s="25"/>
      <c r="CY157" s="25"/>
      <c r="CZ157" s="25"/>
      <c r="DD157" s="25"/>
      <c r="DE157" s="25"/>
      <c r="DF157" s="25"/>
      <c r="DG157" s="25">
        <f t="shared" si="192"/>
        <v>0</v>
      </c>
    </row>
    <row r="158" spans="1:111" x14ac:dyDescent="0.25">
      <c r="A158" s="13"/>
      <c r="B158" s="13"/>
      <c r="C158" s="13"/>
      <c r="D158" s="24"/>
      <c r="E158" s="24"/>
      <c r="F158" s="100">
        <f t="shared" si="164"/>
        <v>0</v>
      </c>
      <c r="G158" s="21"/>
      <c r="J158" s="63"/>
      <c r="L158" s="63" t="s">
        <v>58</v>
      </c>
      <c r="M158" s="23" t="s">
        <v>61</v>
      </c>
      <c r="N158" s="13" t="s">
        <v>170</v>
      </c>
      <c r="O158" s="13" t="s">
        <v>148</v>
      </c>
      <c r="P158" s="13" t="s">
        <v>171</v>
      </c>
      <c r="U158" s="12">
        <f t="shared" si="165"/>
        <v>90</v>
      </c>
      <c r="X158" s="13"/>
      <c r="Y158" s="13"/>
      <c r="AA158" s="34" t="s">
        <v>84</v>
      </c>
      <c r="AB158" s="25">
        <v>0</v>
      </c>
      <c r="AC158" s="25">
        <f t="shared" si="166"/>
        <v>0</v>
      </c>
      <c r="AD158" s="55"/>
      <c r="AE158" s="55"/>
      <c r="AF158" s="45">
        <f t="shared" si="167"/>
        <v>0</v>
      </c>
      <c r="AG158" s="46" t="e">
        <f t="shared" si="168"/>
        <v>#DIV/0!</v>
      </c>
      <c r="AH158" s="26">
        <f t="shared" si="169"/>
        <v>0</v>
      </c>
      <c r="AI158" s="46" t="e">
        <f t="shared" si="170"/>
        <v>#DIV/0!</v>
      </c>
      <c r="AJ158" s="46" t="e">
        <f t="shared" si="171"/>
        <v>#DIV/0!</v>
      </c>
      <c r="AK158" s="61">
        <v>1</v>
      </c>
      <c r="AL158" s="27" t="e">
        <f t="shared" si="172"/>
        <v>#DIV/0!</v>
      </c>
      <c r="AM158" s="25" t="e">
        <f t="shared" si="173"/>
        <v>#DIV/0!</v>
      </c>
      <c r="AN158" s="25" t="e">
        <f t="shared" si="174"/>
        <v>#DIV/0!</v>
      </c>
      <c r="AO158" s="25" t="e">
        <f t="shared" si="175"/>
        <v>#DIV/0!</v>
      </c>
      <c r="AR158" s="11">
        <f t="shared" si="176"/>
        <v>180</v>
      </c>
      <c r="AS158" s="20" t="s">
        <v>147</v>
      </c>
      <c r="AU158" s="13" t="s">
        <v>142</v>
      </c>
      <c r="AV158" s="75" t="e">
        <f>VLOOKUP(AT158,Ülke!$A$1:$D$46,2,0)</f>
        <v>#N/A</v>
      </c>
      <c r="AW158" s="29" t="e">
        <f t="shared" si="177"/>
        <v>#DIV/0!</v>
      </c>
      <c r="AX158" s="64" t="e">
        <f t="shared" si="178"/>
        <v>#DIV/0!</v>
      </c>
      <c r="AY158" s="65">
        <v>43846</v>
      </c>
      <c r="AZ158" s="65">
        <v>44675</v>
      </c>
      <c r="BA158" s="50">
        <f t="shared" si="179"/>
        <v>-44675</v>
      </c>
      <c r="BB158" s="66" t="e">
        <f t="shared" si="180"/>
        <v>#DIV/0!</v>
      </c>
      <c r="BC158" s="67">
        <v>44676</v>
      </c>
      <c r="BD158" s="66" t="s">
        <v>118</v>
      </c>
      <c r="BE158" s="58" t="e">
        <f t="shared" si="181"/>
        <v>#DIV/0!</v>
      </c>
      <c r="BF158" s="30" t="e">
        <f t="shared" si="182"/>
        <v>#DIV/0!</v>
      </c>
      <c r="BG158" s="31"/>
      <c r="BH158" s="32" t="e">
        <f t="shared" si="183"/>
        <v>#DIV/0!</v>
      </c>
      <c r="BI158" s="28">
        <v>0.05</v>
      </c>
      <c r="BJ158" s="28">
        <v>2.5000000000000001E-2</v>
      </c>
      <c r="BK158" s="33" t="e">
        <f t="shared" si="184"/>
        <v>#DIV/0!</v>
      </c>
      <c r="BL158" s="33" t="e">
        <f t="shared" si="190"/>
        <v>#DIV/0!</v>
      </c>
      <c r="BM158" s="48" t="s">
        <v>139</v>
      </c>
      <c r="BO158" s="14" t="s">
        <v>84</v>
      </c>
      <c r="BP158" s="68"/>
      <c r="BQ158" s="14"/>
      <c r="BR158" s="35">
        <v>1257250.1000000001</v>
      </c>
      <c r="BS158" s="73">
        <v>62862.51</v>
      </c>
      <c r="BT158" s="98" t="e">
        <f t="shared" si="185"/>
        <v>#DIV/0!</v>
      </c>
      <c r="BU158" s="35">
        <v>45540</v>
      </c>
      <c r="BV158" s="36" t="s">
        <v>84</v>
      </c>
      <c r="BW158" s="37" t="s">
        <v>90</v>
      </c>
      <c r="BX158" s="38"/>
      <c r="BY158" s="36" t="s">
        <v>84</v>
      </c>
      <c r="BZ158" s="57">
        <v>2023</v>
      </c>
      <c r="CA158" s="32">
        <f>VLOOKUP(BZ158,$GP$1:$GR$17,2,0)</f>
        <v>31680</v>
      </c>
      <c r="CB158" s="32">
        <f>VLOOKUP(BZ158,$GP$1:$GR$17,3,0)</f>
        <v>264294</v>
      </c>
      <c r="CC158" s="32" t="e">
        <f t="shared" si="191"/>
        <v>#DIV/0!</v>
      </c>
      <c r="CD158" s="14" t="str">
        <f t="shared" si="186"/>
        <v/>
      </c>
      <c r="CF158" s="69">
        <f t="shared" si="187"/>
        <v>45540</v>
      </c>
      <c r="CG158" s="69" t="e">
        <f t="shared" si="188"/>
        <v>#DIV/0!</v>
      </c>
      <c r="CH158" s="69" t="e">
        <f t="shared" si="189"/>
        <v>#DIV/0!</v>
      </c>
      <c r="CL158" s="25"/>
      <c r="CM158" s="25"/>
      <c r="CN158" s="25"/>
      <c r="CR158" s="25"/>
      <c r="CS158" s="25"/>
      <c r="CT158" s="25"/>
      <c r="CX158" s="25"/>
      <c r="CY158" s="25"/>
      <c r="CZ158" s="25"/>
      <c r="DD158" s="25"/>
      <c r="DE158" s="25"/>
      <c r="DF158" s="25"/>
      <c r="DG158" s="25">
        <f t="shared" si="192"/>
        <v>0</v>
      </c>
    </row>
    <row r="159" spans="1:111" x14ac:dyDescent="0.25">
      <c r="A159" s="13"/>
      <c r="B159" s="13"/>
      <c r="C159" s="13"/>
      <c r="D159" s="24"/>
      <c r="E159" s="24"/>
      <c r="F159" s="100">
        <f t="shared" si="164"/>
        <v>0</v>
      </c>
      <c r="G159" s="21"/>
      <c r="J159" s="63"/>
      <c r="L159" s="63" t="s">
        <v>58</v>
      </c>
      <c r="M159" s="23" t="s">
        <v>61</v>
      </c>
      <c r="N159" s="13" t="s">
        <v>170</v>
      </c>
      <c r="O159" s="13" t="s">
        <v>148</v>
      </c>
      <c r="P159" s="13" t="s">
        <v>171</v>
      </c>
      <c r="U159" s="12">
        <f t="shared" si="165"/>
        <v>90</v>
      </c>
      <c r="X159" s="13"/>
      <c r="Y159" s="13"/>
      <c r="AA159" s="34" t="s">
        <v>84</v>
      </c>
      <c r="AB159" s="25">
        <v>0</v>
      </c>
      <c r="AC159" s="25">
        <f t="shared" si="166"/>
        <v>0</v>
      </c>
      <c r="AD159" s="55"/>
      <c r="AE159" s="55"/>
      <c r="AF159" s="45">
        <f t="shared" si="167"/>
        <v>0</v>
      </c>
      <c r="AG159" s="46" t="e">
        <f t="shared" si="168"/>
        <v>#DIV/0!</v>
      </c>
      <c r="AH159" s="26">
        <f t="shared" si="169"/>
        <v>0</v>
      </c>
      <c r="AI159" s="46" t="e">
        <f t="shared" si="170"/>
        <v>#DIV/0!</v>
      </c>
      <c r="AJ159" s="46" t="e">
        <f t="shared" si="171"/>
        <v>#DIV/0!</v>
      </c>
      <c r="AK159" s="61">
        <v>1</v>
      </c>
      <c r="AL159" s="27" t="e">
        <f t="shared" si="172"/>
        <v>#DIV/0!</v>
      </c>
      <c r="AM159" s="25" t="e">
        <f t="shared" si="173"/>
        <v>#DIV/0!</v>
      </c>
      <c r="AN159" s="25" t="e">
        <f t="shared" si="174"/>
        <v>#DIV/0!</v>
      </c>
      <c r="AO159" s="25" t="e">
        <f t="shared" si="175"/>
        <v>#DIV/0!</v>
      </c>
      <c r="AR159" s="11">
        <f t="shared" si="176"/>
        <v>180</v>
      </c>
      <c r="AS159" s="20" t="s">
        <v>147</v>
      </c>
      <c r="AU159" s="13" t="s">
        <v>142</v>
      </c>
      <c r="AV159" s="75" t="e">
        <f>VLOOKUP(AT159,Ülke!$A$1:$D$46,2,0)</f>
        <v>#N/A</v>
      </c>
      <c r="AW159" s="29" t="e">
        <f t="shared" si="177"/>
        <v>#DIV/0!</v>
      </c>
      <c r="AX159" s="64" t="e">
        <f t="shared" si="178"/>
        <v>#DIV/0!</v>
      </c>
      <c r="AY159" s="65">
        <v>43846</v>
      </c>
      <c r="AZ159" s="65">
        <v>44675</v>
      </c>
      <c r="BA159" s="50">
        <f t="shared" si="179"/>
        <v>-44675</v>
      </c>
      <c r="BB159" s="66" t="e">
        <f t="shared" si="180"/>
        <v>#DIV/0!</v>
      </c>
      <c r="BC159" s="67">
        <v>44676</v>
      </c>
      <c r="BD159" s="66" t="s">
        <v>118</v>
      </c>
      <c r="BE159" s="58" t="e">
        <f t="shared" si="181"/>
        <v>#DIV/0!</v>
      </c>
      <c r="BF159" s="30" t="e">
        <f t="shared" si="182"/>
        <v>#DIV/0!</v>
      </c>
      <c r="BG159" s="31"/>
      <c r="BH159" s="32" t="e">
        <f t="shared" si="183"/>
        <v>#DIV/0!</v>
      </c>
      <c r="BI159" s="28">
        <v>0.05</v>
      </c>
      <c r="BJ159" s="28">
        <v>2.5000000000000001E-2</v>
      </c>
      <c r="BK159" s="33" t="e">
        <f t="shared" si="184"/>
        <v>#DIV/0!</v>
      </c>
      <c r="BL159" s="33" t="e">
        <f t="shared" si="190"/>
        <v>#DIV/0!</v>
      </c>
      <c r="BM159" s="48" t="s">
        <v>139</v>
      </c>
      <c r="BO159" s="14" t="s">
        <v>84</v>
      </c>
      <c r="BP159" s="68"/>
      <c r="BQ159" s="14"/>
      <c r="BR159" s="35">
        <v>1257250.1000000001</v>
      </c>
      <c r="BS159" s="73">
        <v>62862.51</v>
      </c>
      <c r="BT159" s="98" t="e">
        <f t="shared" si="185"/>
        <v>#DIV/0!</v>
      </c>
      <c r="BU159" s="35">
        <v>45540</v>
      </c>
      <c r="BV159" s="36" t="s">
        <v>84</v>
      </c>
      <c r="BW159" s="37" t="s">
        <v>90</v>
      </c>
      <c r="BX159" s="38"/>
      <c r="BY159" s="36" t="s">
        <v>84</v>
      </c>
      <c r="BZ159" s="57">
        <v>2023</v>
      </c>
      <c r="CA159" s="32">
        <f>VLOOKUP(BZ159,$GP$1:$GR$17,2,0)</f>
        <v>31680</v>
      </c>
      <c r="CB159" s="32">
        <f>VLOOKUP(BZ159,$GP$1:$GR$17,3,0)</f>
        <v>264294</v>
      </c>
      <c r="CC159" s="32" t="e">
        <f t="shared" si="191"/>
        <v>#DIV/0!</v>
      </c>
      <c r="CD159" s="14" t="str">
        <f t="shared" si="186"/>
        <v/>
      </c>
      <c r="CF159" s="69">
        <f t="shared" si="187"/>
        <v>45540</v>
      </c>
      <c r="CG159" s="69" t="e">
        <f t="shared" si="188"/>
        <v>#DIV/0!</v>
      </c>
      <c r="CH159" s="69" t="e">
        <f t="shared" si="189"/>
        <v>#DIV/0!</v>
      </c>
      <c r="CL159" s="25"/>
      <c r="CM159" s="25"/>
      <c r="CN159" s="25"/>
      <c r="CR159" s="25"/>
      <c r="CS159" s="25"/>
      <c r="CT159" s="25"/>
      <c r="CX159" s="25"/>
      <c r="CY159" s="25"/>
      <c r="CZ159" s="25"/>
      <c r="DD159" s="25"/>
      <c r="DE159" s="25"/>
      <c r="DF159" s="25"/>
      <c r="DG159" s="25">
        <f t="shared" si="192"/>
        <v>0</v>
      </c>
    </row>
    <row r="160" spans="1:111" x14ac:dyDescent="0.25">
      <c r="A160" s="13"/>
      <c r="B160" s="13"/>
      <c r="C160" s="13"/>
      <c r="D160" s="24"/>
      <c r="E160" s="24"/>
      <c r="F160" s="100">
        <f t="shared" si="164"/>
        <v>0</v>
      </c>
      <c r="G160" s="21"/>
      <c r="J160" s="63"/>
      <c r="L160" s="63" t="s">
        <v>58</v>
      </c>
      <c r="M160" s="23" t="s">
        <v>61</v>
      </c>
      <c r="N160" s="13" t="s">
        <v>170</v>
      </c>
      <c r="O160" s="13" t="s">
        <v>148</v>
      </c>
      <c r="P160" s="13" t="s">
        <v>171</v>
      </c>
      <c r="U160" s="12">
        <f t="shared" si="165"/>
        <v>90</v>
      </c>
      <c r="X160" s="13"/>
      <c r="Y160" s="13"/>
      <c r="AA160" s="34" t="s">
        <v>84</v>
      </c>
      <c r="AB160" s="25">
        <v>0</v>
      </c>
      <c r="AC160" s="25">
        <f t="shared" si="166"/>
        <v>0</v>
      </c>
      <c r="AD160" s="55"/>
      <c r="AE160" s="55"/>
      <c r="AF160" s="45">
        <f t="shared" si="167"/>
        <v>0</v>
      </c>
      <c r="AG160" s="46" t="e">
        <f t="shared" si="168"/>
        <v>#DIV/0!</v>
      </c>
      <c r="AH160" s="26">
        <f t="shared" si="169"/>
        <v>0</v>
      </c>
      <c r="AI160" s="46" t="e">
        <f t="shared" si="170"/>
        <v>#DIV/0!</v>
      </c>
      <c r="AJ160" s="46" t="e">
        <f t="shared" si="171"/>
        <v>#DIV/0!</v>
      </c>
      <c r="AK160" s="61">
        <v>1</v>
      </c>
      <c r="AL160" s="27" t="e">
        <f t="shared" si="172"/>
        <v>#DIV/0!</v>
      </c>
      <c r="AM160" s="25" t="e">
        <f t="shared" si="173"/>
        <v>#DIV/0!</v>
      </c>
      <c r="AN160" s="25" t="e">
        <f t="shared" si="174"/>
        <v>#DIV/0!</v>
      </c>
      <c r="AO160" s="25" t="e">
        <f t="shared" si="175"/>
        <v>#DIV/0!</v>
      </c>
      <c r="AR160" s="11">
        <f t="shared" si="176"/>
        <v>180</v>
      </c>
      <c r="AS160" s="20" t="s">
        <v>147</v>
      </c>
      <c r="AU160" s="13" t="s">
        <v>142</v>
      </c>
      <c r="AV160" s="75" t="e">
        <f>VLOOKUP(AT160,Ülke!$A$1:$D$46,2,0)</f>
        <v>#N/A</v>
      </c>
      <c r="AW160" s="29" t="e">
        <f t="shared" si="177"/>
        <v>#DIV/0!</v>
      </c>
      <c r="AX160" s="64" t="e">
        <f t="shared" si="178"/>
        <v>#DIV/0!</v>
      </c>
      <c r="AY160" s="65">
        <v>43846</v>
      </c>
      <c r="AZ160" s="65">
        <v>44675</v>
      </c>
      <c r="BA160" s="50">
        <f t="shared" si="179"/>
        <v>-44675</v>
      </c>
      <c r="BB160" s="66" t="e">
        <f t="shared" si="180"/>
        <v>#DIV/0!</v>
      </c>
      <c r="BC160" s="67">
        <v>44676</v>
      </c>
      <c r="BD160" s="66" t="s">
        <v>118</v>
      </c>
      <c r="BE160" s="58" t="e">
        <f t="shared" si="181"/>
        <v>#DIV/0!</v>
      </c>
      <c r="BF160" s="30" t="e">
        <f t="shared" si="182"/>
        <v>#DIV/0!</v>
      </c>
      <c r="BG160" s="31"/>
      <c r="BH160" s="32" t="e">
        <f t="shared" si="183"/>
        <v>#DIV/0!</v>
      </c>
      <c r="BI160" s="28">
        <v>0.05</v>
      </c>
      <c r="BJ160" s="28">
        <v>2.5000000000000001E-2</v>
      </c>
      <c r="BK160" s="33" t="e">
        <f t="shared" si="184"/>
        <v>#DIV/0!</v>
      </c>
      <c r="BL160" s="33" t="e">
        <f t="shared" si="190"/>
        <v>#DIV/0!</v>
      </c>
      <c r="BM160" s="48" t="s">
        <v>139</v>
      </c>
      <c r="BO160" s="14" t="s">
        <v>84</v>
      </c>
      <c r="BP160" s="68"/>
      <c r="BQ160" s="14"/>
      <c r="BR160" s="35">
        <v>1257250.1000000001</v>
      </c>
      <c r="BS160" s="73">
        <v>62862.51</v>
      </c>
      <c r="BT160" s="98" t="e">
        <f t="shared" si="185"/>
        <v>#DIV/0!</v>
      </c>
      <c r="BU160" s="35">
        <v>45540</v>
      </c>
      <c r="BV160" s="36" t="s">
        <v>84</v>
      </c>
      <c r="BW160" s="37" t="s">
        <v>90</v>
      </c>
      <c r="BX160" s="38"/>
      <c r="BY160" s="36" t="s">
        <v>84</v>
      </c>
      <c r="BZ160" s="57">
        <v>2023</v>
      </c>
      <c r="CA160" s="32">
        <f>VLOOKUP(BZ160,$GP$1:$GR$17,2,0)</f>
        <v>31680</v>
      </c>
      <c r="CB160" s="32">
        <f>VLOOKUP(BZ160,$GP$1:$GR$17,3,0)</f>
        <v>264294</v>
      </c>
      <c r="CC160" s="32" t="e">
        <f t="shared" si="191"/>
        <v>#DIV/0!</v>
      </c>
      <c r="CD160" s="14" t="str">
        <f t="shared" si="186"/>
        <v/>
      </c>
      <c r="CF160" s="69">
        <f t="shared" si="187"/>
        <v>45540</v>
      </c>
      <c r="CG160" s="69" t="e">
        <f t="shared" si="188"/>
        <v>#DIV/0!</v>
      </c>
      <c r="CH160" s="69" t="e">
        <f t="shared" si="189"/>
        <v>#DIV/0!</v>
      </c>
      <c r="CL160" s="25"/>
      <c r="CM160" s="25"/>
      <c r="CN160" s="25"/>
      <c r="CR160" s="25"/>
      <c r="CS160" s="25"/>
      <c r="CT160" s="25"/>
      <c r="CX160" s="25"/>
      <c r="CY160" s="25"/>
      <c r="CZ160" s="25"/>
      <c r="DD160" s="25"/>
      <c r="DE160" s="25"/>
      <c r="DF160" s="25"/>
      <c r="DG160" s="25">
        <f t="shared" si="192"/>
        <v>0</v>
      </c>
    </row>
    <row r="161" spans="1:111" x14ac:dyDescent="0.25">
      <c r="A161" s="13"/>
      <c r="B161" s="13"/>
      <c r="C161" s="13"/>
      <c r="D161" s="24"/>
      <c r="E161" s="24"/>
      <c r="F161" s="100">
        <f t="shared" si="164"/>
        <v>0</v>
      </c>
      <c r="G161" s="21"/>
      <c r="J161" s="63"/>
      <c r="L161" s="63" t="s">
        <v>58</v>
      </c>
      <c r="M161" s="23" t="s">
        <v>61</v>
      </c>
      <c r="N161" s="13" t="s">
        <v>170</v>
      </c>
      <c r="O161" s="13" t="s">
        <v>148</v>
      </c>
      <c r="P161" s="13" t="s">
        <v>171</v>
      </c>
      <c r="U161" s="12">
        <f t="shared" si="165"/>
        <v>90</v>
      </c>
      <c r="X161" s="13"/>
      <c r="Y161" s="13"/>
      <c r="AA161" s="34" t="s">
        <v>84</v>
      </c>
      <c r="AB161" s="25">
        <v>0</v>
      </c>
      <c r="AC161" s="25">
        <f t="shared" si="166"/>
        <v>0</v>
      </c>
      <c r="AD161" s="55"/>
      <c r="AE161" s="55"/>
      <c r="AF161" s="45">
        <f t="shared" si="167"/>
        <v>0</v>
      </c>
      <c r="AG161" s="46" t="e">
        <f t="shared" si="168"/>
        <v>#DIV/0!</v>
      </c>
      <c r="AH161" s="26">
        <f t="shared" si="169"/>
        <v>0</v>
      </c>
      <c r="AI161" s="46" t="e">
        <f t="shared" si="170"/>
        <v>#DIV/0!</v>
      </c>
      <c r="AJ161" s="46" t="e">
        <f t="shared" si="171"/>
        <v>#DIV/0!</v>
      </c>
      <c r="AK161" s="61">
        <v>1</v>
      </c>
      <c r="AL161" s="27" t="e">
        <f t="shared" si="172"/>
        <v>#DIV/0!</v>
      </c>
      <c r="AM161" s="25" t="e">
        <f t="shared" si="173"/>
        <v>#DIV/0!</v>
      </c>
      <c r="AN161" s="25" t="e">
        <f t="shared" si="174"/>
        <v>#DIV/0!</v>
      </c>
      <c r="AO161" s="25" t="e">
        <f t="shared" si="175"/>
        <v>#DIV/0!</v>
      </c>
      <c r="AR161" s="11">
        <f t="shared" si="176"/>
        <v>180</v>
      </c>
      <c r="AS161" s="20" t="s">
        <v>147</v>
      </c>
      <c r="AU161" s="13" t="s">
        <v>142</v>
      </c>
      <c r="AV161" s="75" t="e">
        <f>VLOOKUP(AT161,Ülke!$A$1:$D$46,2,0)</f>
        <v>#N/A</v>
      </c>
      <c r="AW161" s="29" t="e">
        <f t="shared" si="177"/>
        <v>#DIV/0!</v>
      </c>
      <c r="AX161" s="64" t="e">
        <f t="shared" si="178"/>
        <v>#DIV/0!</v>
      </c>
      <c r="AY161" s="65">
        <v>43846</v>
      </c>
      <c r="AZ161" s="65">
        <v>44675</v>
      </c>
      <c r="BA161" s="50">
        <f t="shared" si="179"/>
        <v>-44675</v>
      </c>
      <c r="BB161" s="66" t="e">
        <f t="shared" si="180"/>
        <v>#DIV/0!</v>
      </c>
      <c r="BC161" s="67">
        <v>44676</v>
      </c>
      <c r="BD161" s="66" t="s">
        <v>118</v>
      </c>
      <c r="BE161" s="58" t="e">
        <f t="shared" si="181"/>
        <v>#DIV/0!</v>
      </c>
      <c r="BF161" s="30" t="e">
        <f t="shared" si="182"/>
        <v>#DIV/0!</v>
      </c>
      <c r="BG161" s="31"/>
      <c r="BH161" s="32" t="e">
        <f t="shared" si="183"/>
        <v>#DIV/0!</v>
      </c>
      <c r="BI161" s="28">
        <v>0.05</v>
      </c>
      <c r="BJ161" s="28">
        <v>2.5000000000000001E-2</v>
      </c>
      <c r="BK161" s="33" t="e">
        <f t="shared" si="184"/>
        <v>#DIV/0!</v>
      </c>
      <c r="BL161" s="33" t="e">
        <f t="shared" si="190"/>
        <v>#DIV/0!</v>
      </c>
      <c r="BM161" s="48" t="s">
        <v>139</v>
      </c>
      <c r="BO161" s="14" t="s">
        <v>84</v>
      </c>
      <c r="BP161" s="68"/>
      <c r="BQ161" s="14"/>
      <c r="BR161" s="35">
        <v>1257250.1000000001</v>
      </c>
      <c r="BS161" s="73">
        <v>62862.51</v>
      </c>
      <c r="BT161" s="98" t="e">
        <f t="shared" si="185"/>
        <v>#DIV/0!</v>
      </c>
      <c r="BU161" s="35">
        <v>45540</v>
      </c>
      <c r="BV161" s="36" t="s">
        <v>84</v>
      </c>
      <c r="BW161" s="37" t="s">
        <v>90</v>
      </c>
      <c r="BX161" s="38"/>
      <c r="BY161" s="36" t="s">
        <v>84</v>
      </c>
      <c r="BZ161" s="57">
        <v>2023</v>
      </c>
      <c r="CA161" s="32">
        <f>VLOOKUP(BZ161,$GP$1:$GR$17,2,0)</f>
        <v>31680</v>
      </c>
      <c r="CB161" s="32">
        <f>VLOOKUP(BZ161,$GP$1:$GR$17,3,0)</f>
        <v>264294</v>
      </c>
      <c r="CC161" s="32" t="e">
        <f t="shared" si="191"/>
        <v>#DIV/0!</v>
      </c>
      <c r="CD161" s="14" t="str">
        <f t="shared" si="186"/>
        <v/>
      </c>
      <c r="CF161" s="69">
        <f t="shared" si="187"/>
        <v>45540</v>
      </c>
      <c r="CG161" s="69" t="e">
        <f t="shared" si="188"/>
        <v>#DIV/0!</v>
      </c>
      <c r="CH161" s="69" t="e">
        <f t="shared" si="189"/>
        <v>#DIV/0!</v>
      </c>
      <c r="CL161" s="25"/>
      <c r="CM161" s="25"/>
      <c r="CN161" s="25"/>
      <c r="CR161" s="25"/>
      <c r="CS161" s="25"/>
      <c r="CT161" s="25"/>
      <c r="CX161" s="25"/>
      <c r="CY161" s="25"/>
      <c r="CZ161" s="25"/>
      <c r="DD161" s="25"/>
      <c r="DE161" s="25"/>
      <c r="DF161" s="25"/>
      <c r="DG161" s="25">
        <f t="shared" si="192"/>
        <v>0</v>
      </c>
    </row>
    <row r="162" spans="1:111" x14ac:dyDescent="0.25">
      <c r="A162" s="13"/>
      <c r="B162" s="13"/>
      <c r="C162" s="13"/>
      <c r="D162" s="24"/>
      <c r="E162" s="24"/>
      <c r="F162" s="100">
        <f t="shared" si="164"/>
        <v>0</v>
      </c>
      <c r="G162" s="21"/>
      <c r="J162" s="63"/>
      <c r="L162" s="63" t="s">
        <v>58</v>
      </c>
      <c r="M162" s="23" t="s">
        <v>61</v>
      </c>
      <c r="N162" s="13" t="s">
        <v>170</v>
      </c>
      <c r="O162" s="13" t="s">
        <v>148</v>
      </c>
      <c r="P162" s="13" t="s">
        <v>171</v>
      </c>
      <c r="U162" s="12">
        <f t="shared" si="165"/>
        <v>90</v>
      </c>
      <c r="X162" s="13"/>
      <c r="Y162" s="13"/>
      <c r="AA162" s="34" t="s">
        <v>84</v>
      </c>
      <c r="AB162" s="25">
        <v>0</v>
      </c>
      <c r="AC162" s="25">
        <f t="shared" si="166"/>
        <v>0</v>
      </c>
      <c r="AD162" s="55"/>
      <c r="AE162" s="55"/>
      <c r="AF162" s="45">
        <f t="shared" si="167"/>
        <v>0</v>
      </c>
      <c r="AG162" s="46" t="e">
        <f t="shared" si="168"/>
        <v>#DIV/0!</v>
      </c>
      <c r="AH162" s="26">
        <f t="shared" si="169"/>
        <v>0</v>
      </c>
      <c r="AI162" s="46" t="e">
        <f t="shared" si="170"/>
        <v>#DIV/0!</v>
      </c>
      <c r="AJ162" s="46" t="e">
        <f t="shared" si="171"/>
        <v>#DIV/0!</v>
      </c>
      <c r="AK162" s="61">
        <v>1</v>
      </c>
      <c r="AL162" s="27" t="e">
        <f t="shared" si="172"/>
        <v>#DIV/0!</v>
      </c>
      <c r="AM162" s="25" t="e">
        <f t="shared" si="173"/>
        <v>#DIV/0!</v>
      </c>
      <c r="AN162" s="25" t="e">
        <f t="shared" si="174"/>
        <v>#DIV/0!</v>
      </c>
      <c r="AO162" s="25" t="e">
        <f t="shared" si="175"/>
        <v>#DIV/0!</v>
      </c>
      <c r="AR162" s="11">
        <f t="shared" si="176"/>
        <v>180</v>
      </c>
      <c r="AS162" s="20" t="s">
        <v>147</v>
      </c>
      <c r="AU162" s="13" t="s">
        <v>142</v>
      </c>
      <c r="AV162" s="75" t="e">
        <f>VLOOKUP(AT162,Ülke!$A$1:$D$46,2,0)</f>
        <v>#N/A</v>
      </c>
      <c r="AW162" s="29" t="e">
        <f t="shared" si="177"/>
        <v>#DIV/0!</v>
      </c>
      <c r="AX162" s="64" t="e">
        <f t="shared" si="178"/>
        <v>#DIV/0!</v>
      </c>
      <c r="AY162" s="65">
        <v>43846</v>
      </c>
      <c r="AZ162" s="65">
        <v>44675</v>
      </c>
      <c r="BA162" s="50">
        <f t="shared" si="179"/>
        <v>-44675</v>
      </c>
      <c r="BB162" s="66" t="e">
        <f t="shared" si="180"/>
        <v>#DIV/0!</v>
      </c>
      <c r="BC162" s="67">
        <v>44676</v>
      </c>
      <c r="BD162" s="66" t="s">
        <v>118</v>
      </c>
      <c r="BE162" s="58" t="e">
        <f t="shared" si="181"/>
        <v>#DIV/0!</v>
      </c>
      <c r="BF162" s="30" t="e">
        <f t="shared" si="182"/>
        <v>#DIV/0!</v>
      </c>
      <c r="BG162" s="31"/>
      <c r="BH162" s="32" t="e">
        <f t="shared" si="183"/>
        <v>#DIV/0!</v>
      </c>
      <c r="BI162" s="28">
        <v>0.05</v>
      </c>
      <c r="BJ162" s="28">
        <v>2.5000000000000001E-2</v>
      </c>
      <c r="BK162" s="33" t="e">
        <f t="shared" si="184"/>
        <v>#DIV/0!</v>
      </c>
      <c r="BL162" s="33" t="e">
        <f t="shared" si="190"/>
        <v>#DIV/0!</v>
      </c>
      <c r="BM162" s="48" t="s">
        <v>139</v>
      </c>
      <c r="BO162" s="14" t="s">
        <v>84</v>
      </c>
      <c r="BP162" s="68"/>
      <c r="BQ162" s="14"/>
      <c r="BR162" s="35">
        <v>1257250.1000000001</v>
      </c>
      <c r="BS162" s="73">
        <v>62862.51</v>
      </c>
      <c r="BT162" s="98" t="e">
        <f t="shared" si="185"/>
        <v>#DIV/0!</v>
      </c>
      <c r="BU162" s="35">
        <v>45540</v>
      </c>
      <c r="BV162" s="36" t="s">
        <v>84</v>
      </c>
      <c r="BW162" s="37" t="s">
        <v>90</v>
      </c>
      <c r="BX162" s="38"/>
      <c r="BY162" s="36" t="s">
        <v>84</v>
      </c>
      <c r="BZ162" s="57">
        <v>2023</v>
      </c>
      <c r="CA162" s="32">
        <f>VLOOKUP(BZ162,$GP$1:$GR$17,2,0)</f>
        <v>31680</v>
      </c>
      <c r="CB162" s="32">
        <f>VLOOKUP(BZ162,$GP$1:$GR$17,3,0)</f>
        <v>264294</v>
      </c>
      <c r="CC162" s="32" t="e">
        <f t="shared" si="191"/>
        <v>#DIV/0!</v>
      </c>
      <c r="CD162" s="14" t="str">
        <f t="shared" si="186"/>
        <v/>
      </c>
      <c r="CF162" s="69">
        <f t="shared" si="187"/>
        <v>45540</v>
      </c>
      <c r="CG162" s="69" t="e">
        <f t="shared" si="188"/>
        <v>#DIV/0!</v>
      </c>
      <c r="CH162" s="69" t="e">
        <f t="shared" si="189"/>
        <v>#DIV/0!</v>
      </c>
      <c r="CL162" s="25"/>
      <c r="CM162" s="25"/>
      <c r="CN162" s="25"/>
      <c r="CR162" s="25"/>
      <c r="CS162" s="25"/>
      <c r="CT162" s="25"/>
      <c r="CX162" s="25"/>
      <c r="CY162" s="25"/>
      <c r="CZ162" s="25"/>
      <c r="DD162" s="25"/>
      <c r="DE162" s="25"/>
      <c r="DF162" s="25"/>
      <c r="DG162" s="25">
        <f t="shared" si="192"/>
        <v>0</v>
      </c>
    </row>
    <row r="163" spans="1:111" x14ac:dyDescent="0.25">
      <c r="A163" s="13"/>
      <c r="B163" s="13"/>
      <c r="C163" s="13"/>
      <c r="D163" s="24"/>
      <c r="E163" s="24"/>
      <c r="F163" s="100">
        <f t="shared" si="164"/>
        <v>0</v>
      </c>
      <c r="G163" s="21"/>
      <c r="J163" s="63"/>
      <c r="L163" s="63" t="s">
        <v>58</v>
      </c>
      <c r="M163" s="23" t="s">
        <v>61</v>
      </c>
      <c r="N163" s="13" t="s">
        <v>170</v>
      </c>
      <c r="O163" s="13" t="s">
        <v>148</v>
      </c>
      <c r="P163" s="13" t="s">
        <v>171</v>
      </c>
      <c r="U163" s="12">
        <f t="shared" si="165"/>
        <v>90</v>
      </c>
      <c r="X163" s="13"/>
      <c r="Y163" s="13"/>
      <c r="AA163" s="34" t="s">
        <v>84</v>
      </c>
      <c r="AB163" s="25">
        <v>0</v>
      </c>
      <c r="AC163" s="25">
        <f t="shared" si="166"/>
        <v>0</v>
      </c>
      <c r="AD163" s="55"/>
      <c r="AE163" s="55"/>
      <c r="AF163" s="45">
        <f t="shared" si="167"/>
        <v>0</v>
      </c>
      <c r="AG163" s="46" t="e">
        <f t="shared" si="168"/>
        <v>#DIV/0!</v>
      </c>
      <c r="AH163" s="26">
        <f t="shared" si="169"/>
        <v>0</v>
      </c>
      <c r="AI163" s="46" t="e">
        <f t="shared" si="170"/>
        <v>#DIV/0!</v>
      </c>
      <c r="AJ163" s="46" t="e">
        <f t="shared" si="171"/>
        <v>#DIV/0!</v>
      </c>
      <c r="AK163" s="61">
        <v>1</v>
      </c>
      <c r="AL163" s="27" t="e">
        <f t="shared" si="172"/>
        <v>#DIV/0!</v>
      </c>
      <c r="AM163" s="25" t="e">
        <f t="shared" si="173"/>
        <v>#DIV/0!</v>
      </c>
      <c r="AN163" s="25" t="e">
        <f t="shared" si="174"/>
        <v>#DIV/0!</v>
      </c>
      <c r="AO163" s="25" t="e">
        <f t="shared" si="175"/>
        <v>#DIV/0!</v>
      </c>
      <c r="AR163" s="11">
        <f t="shared" si="176"/>
        <v>180</v>
      </c>
      <c r="AS163" s="20" t="s">
        <v>147</v>
      </c>
      <c r="AU163" s="13" t="s">
        <v>142</v>
      </c>
      <c r="AV163" s="75" t="e">
        <f>VLOOKUP(AT163,Ülke!$A$1:$D$46,2,0)</f>
        <v>#N/A</v>
      </c>
      <c r="AW163" s="29" t="e">
        <f t="shared" si="177"/>
        <v>#DIV/0!</v>
      </c>
      <c r="AX163" s="64" t="e">
        <f t="shared" si="178"/>
        <v>#DIV/0!</v>
      </c>
      <c r="AY163" s="65">
        <v>43846</v>
      </c>
      <c r="AZ163" s="65">
        <v>44675</v>
      </c>
      <c r="BA163" s="50">
        <f t="shared" si="179"/>
        <v>-44675</v>
      </c>
      <c r="BB163" s="66" t="e">
        <f t="shared" si="180"/>
        <v>#DIV/0!</v>
      </c>
      <c r="BC163" s="67">
        <v>44676</v>
      </c>
      <c r="BD163" s="66" t="s">
        <v>118</v>
      </c>
      <c r="BE163" s="58" t="e">
        <f t="shared" si="181"/>
        <v>#DIV/0!</v>
      </c>
      <c r="BF163" s="30" t="e">
        <f t="shared" si="182"/>
        <v>#DIV/0!</v>
      </c>
      <c r="BG163" s="31"/>
      <c r="BH163" s="32" t="e">
        <f t="shared" si="183"/>
        <v>#DIV/0!</v>
      </c>
      <c r="BI163" s="28">
        <v>0.05</v>
      </c>
      <c r="BJ163" s="28">
        <v>2.5000000000000001E-2</v>
      </c>
      <c r="BK163" s="33" t="e">
        <f t="shared" si="184"/>
        <v>#DIV/0!</v>
      </c>
      <c r="BL163" s="33" t="e">
        <f t="shared" si="190"/>
        <v>#DIV/0!</v>
      </c>
      <c r="BM163" s="48" t="s">
        <v>139</v>
      </c>
      <c r="BO163" s="14" t="s">
        <v>84</v>
      </c>
      <c r="BP163" s="68"/>
      <c r="BQ163" s="14"/>
      <c r="BR163" s="35">
        <v>1257250.1000000001</v>
      </c>
      <c r="BS163" s="73">
        <v>62862.51</v>
      </c>
      <c r="BT163" s="98" t="e">
        <f t="shared" si="185"/>
        <v>#DIV/0!</v>
      </c>
      <c r="BU163" s="35">
        <v>45540</v>
      </c>
      <c r="BV163" s="36" t="s">
        <v>84</v>
      </c>
      <c r="BW163" s="37" t="s">
        <v>90</v>
      </c>
      <c r="BX163" s="38"/>
      <c r="BY163" s="36" t="s">
        <v>84</v>
      </c>
      <c r="BZ163" s="57">
        <v>2023</v>
      </c>
      <c r="CA163" s="32">
        <f>VLOOKUP(BZ163,$GP$1:$GR$17,2,0)</f>
        <v>31680</v>
      </c>
      <c r="CB163" s="32">
        <f>VLOOKUP(BZ163,$GP$1:$GR$17,3,0)</f>
        <v>264294</v>
      </c>
      <c r="CC163" s="32" t="e">
        <f t="shared" si="191"/>
        <v>#DIV/0!</v>
      </c>
      <c r="CD163" s="14" t="str">
        <f t="shared" si="186"/>
        <v/>
      </c>
      <c r="CF163" s="69">
        <f t="shared" si="187"/>
        <v>45540</v>
      </c>
      <c r="CG163" s="69" t="e">
        <f t="shared" si="188"/>
        <v>#DIV/0!</v>
      </c>
      <c r="CH163" s="69" t="e">
        <f t="shared" si="189"/>
        <v>#DIV/0!</v>
      </c>
      <c r="CL163" s="25"/>
      <c r="CM163" s="25"/>
      <c r="CN163" s="25"/>
      <c r="CR163" s="25"/>
      <c r="CS163" s="25"/>
      <c r="CT163" s="25"/>
      <c r="CX163" s="25"/>
      <c r="CY163" s="25"/>
      <c r="CZ163" s="25"/>
      <c r="DD163" s="25"/>
      <c r="DE163" s="25"/>
      <c r="DF163" s="25"/>
      <c r="DG163" s="25">
        <f t="shared" si="192"/>
        <v>0</v>
      </c>
    </row>
    <row r="164" spans="1:111" x14ac:dyDescent="0.25">
      <c r="A164" s="13"/>
      <c r="B164" s="13"/>
      <c r="C164" s="13"/>
      <c r="D164" s="24"/>
      <c r="E164" s="24"/>
      <c r="F164" s="100">
        <f t="shared" si="164"/>
        <v>0</v>
      </c>
      <c r="G164" s="21"/>
      <c r="J164" s="63"/>
      <c r="L164" s="63" t="s">
        <v>58</v>
      </c>
      <c r="M164" s="23" t="s">
        <v>61</v>
      </c>
      <c r="N164" s="13" t="s">
        <v>170</v>
      </c>
      <c r="O164" s="13" t="s">
        <v>148</v>
      </c>
      <c r="P164" s="13" t="s">
        <v>171</v>
      </c>
      <c r="U164" s="12">
        <f t="shared" si="165"/>
        <v>90</v>
      </c>
      <c r="X164" s="13"/>
      <c r="Y164" s="13"/>
      <c r="AA164" s="34" t="s">
        <v>84</v>
      </c>
      <c r="AB164" s="25">
        <v>0</v>
      </c>
      <c r="AC164" s="25">
        <f t="shared" si="166"/>
        <v>0</v>
      </c>
      <c r="AD164" s="55"/>
      <c r="AE164" s="55"/>
      <c r="AF164" s="45">
        <f t="shared" si="167"/>
        <v>0</v>
      </c>
      <c r="AG164" s="46" t="e">
        <f t="shared" si="168"/>
        <v>#DIV/0!</v>
      </c>
      <c r="AH164" s="26">
        <f t="shared" si="169"/>
        <v>0</v>
      </c>
      <c r="AI164" s="46" t="e">
        <f t="shared" si="170"/>
        <v>#DIV/0!</v>
      </c>
      <c r="AJ164" s="46" t="e">
        <f t="shared" si="171"/>
        <v>#DIV/0!</v>
      </c>
      <c r="AK164" s="61">
        <v>1</v>
      </c>
      <c r="AL164" s="27" t="e">
        <f t="shared" si="172"/>
        <v>#DIV/0!</v>
      </c>
      <c r="AM164" s="25" t="e">
        <f t="shared" si="173"/>
        <v>#DIV/0!</v>
      </c>
      <c r="AN164" s="25" t="e">
        <f t="shared" si="174"/>
        <v>#DIV/0!</v>
      </c>
      <c r="AO164" s="25" t="e">
        <f t="shared" si="175"/>
        <v>#DIV/0!</v>
      </c>
      <c r="AR164" s="11">
        <f t="shared" si="176"/>
        <v>180</v>
      </c>
      <c r="AS164" s="20" t="s">
        <v>147</v>
      </c>
      <c r="AU164" s="13" t="s">
        <v>142</v>
      </c>
      <c r="AV164" s="75" t="e">
        <f>VLOOKUP(AT164,Ülke!$A$1:$D$46,2,0)</f>
        <v>#N/A</v>
      </c>
      <c r="AW164" s="29" t="e">
        <f t="shared" si="177"/>
        <v>#DIV/0!</v>
      </c>
      <c r="AX164" s="64" t="e">
        <f t="shared" si="178"/>
        <v>#DIV/0!</v>
      </c>
      <c r="AY164" s="65">
        <v>43846</v>
      </c>
      <c r="AZ164" s="65">
        <v>44675</v>
      </c>
      <c r="BA164" s="50">
        <f t="shared" si="179"/>
        <v>-44675</v>
      </c>
      <c r="BB164" s="66" t="e">
        <f t="shared" si="180"/>
        <v>#DIV/0!</v>
      </c>
      <c r="BC164" s="67">
        <v>44676</v>
      </c>
      <c r="BD164" s="66" t="s">
        <v>118</v>
      </c>
      <c r="BE164" s="58" t="e">
        <f t="shared" si="181"/>
        <v>#DIV/0!</v>
      </c>
      <c r="BF164" s="30" t="e">
        <f t="shared" si="182"/>
        <v>#DIV/0!</v>
      </c>
      <c r="BG164" s="31"/>
      <c r="BH164" s="32" t="e">
        <f t="shared" si="183"/>
        <v>#DIV/0!</v>
      </c>
      <c r="BI164" s="28">
        <v>0.05</v>
      </c>
      <c r="BJ164" s="28">
        <v>2.5000000000000001E-2</v>
      </c>
      <c r="BK164" s="33" t="e">
        <f t="shared" si="184"/>
        <v>#DIV/0!</v>
      </c>
      <c r="BL164" s="33" t="e">
        <f t="shared" si="190"/>
        <v>#DIV/0!</v>
      </c>
      <c r="BM164" s="48" t="s">
        <v>139</v>
      </c>
      <c r="BO164" s="14" t="s">
        <v>84</v>
      </c>
      <c r="BP164" s="68"/>
      <c r="BQ164" s="14"/>
      <c r="BR164" s="35">
        <v>1257250.1000000001</v>
      </c>
      <c r="BS164" s="73">
        <v>62862.51</v>
      </c>
      <c r="BT164" s="98" t="e">
        <f t="shared" si="185"/>
        <v>#DIV/0!</v>
      </c>
      <c r="BU164" s="35">
        <v>45540</v>
      </c>
      <c r="BV164" s="36" t="s">
        <v>84</v>
      </c>
      <c r="BW164" s="37" t="s">
        <v>90</v>
      </c>
      <c r="BX164" s="38"/>
      <c r="BY164" s="36" t="s">
        <v>84</v>
      </c>
      <c r="BZ164" s="57">
        <v>2023</v>
      </c>
      <c r="CA164" s="32">
        <f>VLOOKUP(BZ164,$GP$1:$GR$17,2,0)</f>
        <v>31680</v>
      </c>
      <c r="CB164" s="32">
        <f>VLOOKUP(BZ164,$GP$1:$GR$17,3,0)</f>
        <v>264294</v>
      </c>
      <c r="CC164" s="32" t="e">
        <f t="shared" si="191"/>
        <v>#DIV/0!</v>
      </c>
      <c r="CD164" s="14" t="str">
        <f t="shared" si="186"/>
        <v/>
      </c>
      <c r="CF164" s="69">
        <f t="shared" si="187"/>
        <v>45540</v>
      </c>
      <c r="CG164" s="69" t="e">
        <f t="shared" si="188"/>
        <v>#DIV/0!</v>
      </c>
      <c r="CH164" s="69" t="e">
        <f t="shared" si="189"/>
        <v>#DIV/0!</v>
      </c>
      <c r="CL164" s="25"/>
      <c r="CM164" s="25"/>
      <c r="CN164" s="25"/>
      <c r="CR164" s="25"/>
      <c r="CS164" s="25"/>
      <c r="CT164" s="25"/>
      <c r="CX164" s="25"/>
      <c r="CY164" s="25"/>
      <c r="CZ164" s="25"/>
      <c r="DD164" s="25"/>
      <c r="DE164" s="25"/>
      <c r="DF164" s="25"/>
      <c r="DG164" s="25">
        <f t="shared" si="192"/>
        <v>0</v>
      </c>
    </row>
    <row r="165" spans="1:111" x14ac:dyDescent="0.25">
      <c r="A165" s="13"/>
      <c r="B165" s="13"/>
      <c r="C165" s="13"/>
      <c r="D165" s="24"/>
      <c r="E165" s="24"/>
      <c r="F165" s="100">
        <f t="shared" si="164"/>
        <v>0</v>
      </c>
      <c r="G165" s="21"/>
      <c r="J165" s="63"/>
      <c r="L165" s="63" t="s">
        <v>58</v>
      </c>
      <c r="M165" s="23" t="s">
        <v>61</v>
      </c>
      <c r="N165" s="13" t="s">
        <v>170</v>
      </c>
      <c r="O165" s="13" t="s">
        <v>148</v>
      </c>
      <c r="P165" s="13" t="s">
        <v>171</v>
      </c>
      <c r="U165" s="12">
        <f t="shared" si="165"/>
        <v>90</v>
      </c>
      <c r="X165" s="13"/>
      <c r="Y165" s="13"/>
      <c r="AA165" s="34" t="s">
        <v>84</v>
      </c>
      <c r="AB165" s="25">
        <v>0</v>
      </c>
      <c r="AC165" s="25">
        <f t="shared" si="166"/>
        <v>0</v>
      </c>
      <c r="AD165" s="55"/>
      <c r="AE165" s="55"/>
      <c r="AF165" s="45">
        <f t="shared" si="167"/>
        <v>0</v>
      </c>
      <c r="AG165" s="46" t="e">
        <f t="shared" si="168"/>
        <v>#DIV/0!</v>
      </c>
      <c r="AH165" s="26">
        <f t="shared" si="169"/>
        <v>0</v>
      </c>
      <c r="AI165" s="46" t="e">
        <f t="shared" si="170"/>
        <v>#DIV/0!</v>
      </c>
      <c r="AJ165" s="46" t="e">
        <f t="shared" si="171"/>
        <v>#DIV/0!</v>
      </c>
      <c r="AK165" s="61">
        <v>1</v>
      </c>
      <c r="AL165" s="27" t="e">
        <f t="shared" si="172"/>
        <v>#DIV/0!</v>
      </c>
      <c r="AM165" s="25" t="e">
        <f t="shared" si="173"/>
        <v>#DIV/0!</v>
      </c>
      <c r="AN165" s="25" t="e">
        <f t="shared" si="174"/>
        <v>#DIV/0!</v>
      </c>
      <c r="AO165" s="25" t="e">
        <f t="shared" si="175"/>
        <v>#DIV/0!</v>
      </c>
      <c r="AR165" s="11">
        <f t="shared" si="176"/>
        <v>180</v>
      </c>
      <c r="AS165" s="20" t="s">
        <v>147</v>
      </c>
      <c r="AU165" s="13" t="s">
        <v>142</v>
      </c>
      <c r="AV165" s="75" t="e">
        <f>VLOOKUP(AT165,Ülke!$A$1:$D$46,2,0)</f>
        <v>#N/A</v>
      </c>
      <c r="AW165" s="29" t="e">
        <f t="shared" si="177"/>
        <v>#DIV/0!</v>
      </c>
      <c r="AX165" s="64" t="e">
        <f t="shared" si="178"/>
        <v>#DIV/0!</v>
      </c>
      <c r="AY165" s="65">
        <v>43846</v>
      </c>
      <c r="AZ165" s="65">
        <v>44675</v>
      </c>
      <c r="BA165" s="50">
        <f t="shared" si="179"/>
        <v>-44675</v>
      </c>
      <c r="BB165" s="66" t="e">
        <f t="shared" si="180"/>
        <v>#DIV/0!</v>
      </c>
      <c r="BC165" s="67">
        <v>44676</v>
      </c>
      <c r="BD165" s="66" t="s">
        <v>118</v>
      </c>
      <c r="BE165" s="58" t="e">
        <f t="shared" si="181"/>
        <v>#DIV/0!</v>
      </c>
      <c r="BF165" s="30" t="e">
        <f t="shared" si="182"/>
        <v>#DIV/0!</v>
      </c>
      <c r="BG165" s="31"/>
      <c r="BH165" s="32" t="e">
        <f t="shared" si="183"/>
        <v>#DIV/0!</v>
      </c>
      <c r="BI165" s="28">
        <v>0.05</v>
      </c>
      <c r="BJ165" s="28">
        <v>2.5000000000000001E-2</v>
      </c>
      <c r="BK165" s="33" t="e">
        <f t="shared" si="184"/>
        <v>#DIV/0!</v>
      </c>
      <c r="BL165" s="33" t="e">
        <f t="shared" si="190"/>
        <v>#DIV/0!</v>
      </c>
      <c r="BM165" s="48" t="s">
        <v>139</v>
      </c>
      <c r="BO165" s="14" t="s">
        <v>84</v>
      </c>
      <c r="BP165" s="68"/>
      <c r="BQ165" s="14"/>
      <c r="BR165" s="35">
        <v>1257250.1000000001</v>
      </c>
      <c r="BS165" s="73">
        <v>62862.51</v>
      </c>
      <c r="BT165" s="98" t="e">
        <f t="shared" si="185"/>
        <v>#DIV/0!</v>
      </c>
      <c r="BU165" s="35">
        <v>45540</v>
      </c>
      <c r="BV165" s="36" t="s">
        <v>84</v>
      </c>
      <c r="BW165" s="37" t="s">
        <v>90</v>
      </c>
      <c r="BX165" s="38"/>
      <c r="BY165" s="36" t="s">
        <v>84</v>
      </c>
      <c r="BZ165" s="57">
        <v>2023</v>
      </c>
      <c r="CA165" s="32">
        <f>VLOOKUP(BZ165,$GP$1:$GR$17,2,0)</f>
        <v>31680</v>
      </c>
      <c r="CB165" s="32">
        <f>VLOOKUP(BZ165,$GP$1:$GR$17,3,0)</f>
        <v>264294</v>
      </c>
      <c r="CC165" s="32" t="e">
        <f t="shared" si="191"/>
        <v>#DIV/0!</v>
      </c>
      <c r="CD165" s="14" t="str">
        <f t="shared" si="186"/>
        <v/>
      </c>
      <c r="CF165" s="69">
        <f t="shared" si="187"/>
        <v>45540</v>
      </c>
      <c r="CG165" s="69" t="e">
        <f t="shared" si="188"/>
        <v>#DIV/0!</v>
      </c>
      <c r="CH165" s="69" t="e">
        <f t="shared" si="189"/>
        <v>#DIV/0!</v>
      </c>
      <c r="CL165" s="25"/>
      <c r="CM165" s="25"/>
      <c r="CN165" s="25"/>
      <c r="CR165" s="25"/>
      <c r="CS165" s="25"/>
      <c r="CT165" s="25"/>
      <c r="CX165" s="25"/>
      <c r="CY165" s="25"/>
      <c r="CZ165" s="25"/>
      <c r="DD165" s="25"/>
      <c r="DE165" s="25"/>
      <c r="DF165" s="25"/>
      <c r="DG165" s="25">
        <f t="shared" si="192"/>
        <v>0</v>
      </c>
    </row>
    <row r="166" spans="1:111" x14ac:dyDescent="0.25">
      <c r="A166" s="13"/>
      <c r="B166" s="13"/>
      <c r="C166" s="13"/>
      <c r="D166" s="24"/>
      <c r="E166" s="24"/>
      <c r="F166" s="100">
        <f t="shared" si="164"/>
        <v>0</v>
      </c>
      <c r="G166" s="21"/>
      <c r="J166" s="63"/>
      <c r="L166" s="63" t="s">
        <v>58</v>
      </c>
      <c r="M166" s="23" t="s">
        <v>61</v>
      </c>
      <c r="N166" s="13" t="s">
        <v>170</v>
      </c>
      <c r="O166" s="13" t="s">
        <v>148</v>
      </c>
      <c r="P166" s="13" t="s">
        <v>171</v>
      </c>
      <c r="U166" s="12">
        <f t="shared" si="165"/>
        <v>90</v>
      </c>
      <c r="X166" s="13"/>
      <c r="Y166" s="13"/>
      <c r="AA166" s="34" t="s">
        <v>84</v>
      </c>
      <c r="AB166" s="25">
        <v>0</v>
      </c>
      <c r="AC166" s="25">
        <f t="shared" si="166"/>
        <v>0</v>
      </c>
      <c r="AD166" s="55"/>
      <c r="AE166" s="55"/>
      <c r="AF166" s="45">
        <f t="shared" si="167"/>
        <v>0</v>
      </c>
      <c r="AG166" s="46" t="e">
        <f t="shared" si="168"/>
        <v>#DIV/0!</v>
      </c>
      <c r="AH166" s="26">
        <f t="shared" si="169"/>
        <v>0</v>
      </c>
      <c r="AI166" s="46" t="e">
        <f t="shared" si="170"/>
        <v>#DIV/0!</v>
      </c>
      <c r="AJ166" s="46" t="e">
        <f t="shared" si="171"/>
        <v>#DIV/0!</v>
      </c>
      <c r="AK166" s="61">
        <v>1</v>
      </c>
      <c r="AL166" s="27" t="e">
        <f t="shared" si="172"/>
        <v>#DIV/0!</v>
      </c>
      <c r="AM166" s="25" t="e">
        <f t="shared" si="173"/>
        <v>#DIV/0!</v>
      </c>
      <c r="AN166" s="25" t="e">
        <f t="shared" si="174"/>
        <v>#DIV/0!</v>
      </c>
      <c r="AO166" s="25" t="e">
        <f t="shared" si="175"/>
        <v>#DIV/0!</v>
      </c>
      <c r="AR166" s="11">
        <f t="shared" si="176"/>
        <v>180</v>
      </c>
      <c r="AS166" s="20" t="s">
        <v>147</v>
      </c>
      <c r="AU166" s="13" t="s">
        <v>142</v>
      </c>
      <c r="AV166" s="75" t="e">
        <f>VLOOKUP(AT166,Ülke!$A$1:$D$46,2,0)</f>
        <v>#N/A</v>
      </c>
      <c r="AW166" s="29" t="e">
        <f t="shared" si="177"/>
        <v>#DIV/0!</v>
      </c>
      <c r="AX166" s="64" t="e">
        <f t="shared" si="178"/>
        <v>#DIV/0!</v>
      </c>
      <c r="AY166" s="65">
        <v>43846</v>
      </c>
      <c r="AZ166" s="65">
        <v>44675</v>
      </c>
      <c r="BA166" s="50">
        <f t="shared" si="179"/>
        <v>-44675</v>
      </c>
      <c r="BB166" s="66" t="e">
        <f t="shared" si="180"/>
        <v>#DIV/0!</v>
      </c>
      <c r="BC166" s="67">
        <v>44676</v>
      </c>
      <c r="BD166" s="66" t="s">
        <v>118</v>
      </c>
      <c r="BE166" s="58" t="e">
        <f t="shared" si="181"/>
        <v>#DIV/0!</v>
      </c>
      <c r="BF166" s="30" t="e">
        <f t="shared" si="182"/>
        <v>#DIV/0!</v>
      </c>
      <c r="BG166" s="31"/>
      <c r="BH166" s="32" t="e">
        <f t="shared" si="183"/>
        <v>#DIV/0!</v>
      </c>
      <c r="BI166" s="28">
        <v>0.05</v>
      </c>
      <c r="BJ166" s="28">
        <v>2.5000000000000001E-2</v>
      </c>
      <c r="BK166" s="33" t="e">
        <f t="shared" si="184"/>
        <v>#DIV/0!</v>
      </c>
      <c r="BL166" s="33" t="e">
        <f t="shared" si="190"/>
        <v>#DIV/0!</v>
      </c>
      <c r="BM166" s="48" t="s">
        <v>139</v>
      </c>
      <c r="BO166" s="14" t="s">
        <v>84</v>
      </c>
      <c r="BP166" s="68"/>
      <c r="BQ166" s="14"/>
      <c r="BR166" s="35">
        <v>1257250.1000000001</v>
      </c>
      <c r="BS166" s="73">
        <v>62862.51</v>
      </c>
      <c r="BT166" s="98" t="e">
        <f t="shared" si="185"/>
        <v>#DIV/0!</v>
      </c>
      <c r="BU166" s="35">
        <v>45540</v>
      </c>
      <c r="BV166" s="36" t="s">
        <v>84</v>
      </c>
      <c r="BW166" s="37" t="s">
        <v>90</v>
      </c>
      <c r="BX166" s="38"/>
      <c r="BY166" s="36" t="s">
        <v>84</v>
      </c>
      <c r="BZ166" s="57">
        <v>2023</v>
      </c>
      <c r="CA166" s="32">
        <f>VLOOKUP(BZ166,$GP$1:$GR$17,2,0)</f>
        <v>31680</v>
      </c>
      <c r="CB166" s="32">
        <f>VLOOKUP(BZ166,$GP$1:$GR$17,3,0)</f>
        <v>264294</v>
      </c>
      <c r="CC166" s="32" t="e">
        <f t="shared" si="191"/>
        <v>#DIV/0!</v>
      </c>
      <c r="CD166" s="14" t="str">
        <f t="shared" si="186"/>
        <v/>
      </c>
      <c r="CF166" s="69">
        <f t="shared" si="187"/>
        <v>45540</v>
      </c>
      <c r="CG166" s="69" t="e">
        <f t="shared" si="188"/>
        <v>#DIV/0!</v>
      </c>
      <c r="CH166" s="69" t="e">
        <f t="shared" si="189"/>
        <v>#DIV/0!</v>
      </c>
      <c r="CL166" s="25"/>
      <c r="CM166" s="25"/>
      <c r="CN166" s="25"/>
      <c r="CR166" s="25"/>
      <c r="CS166" s="25"/>
      <c r="CT166" s="25"/>
      <c r="CX166" s="25"/>
      <c r="CY166" s="25"/>
      <c r="CZ166" s="25"/>
      <c r="DD166" s="25"/>
      <c r="DE166" s="25"/>
      <c r="DF166" s="25"/>
      <c r="DG166" s="25">
        <f t="shared" si="192"/>
        <v>0</v>
      </c>
    </row>
    <row r="167" spans="1:111" x14ac:dyDescent="0.25">
      <c r="A167" s="13"/>
      <c r="B167" s="13"/>
      <c r="C167" s="13"/>
      <c r="D167" s="24"/>
      <c r="E167" s="24"/>
      <c r="F167" s="100">
        <f t="shared" si="164"/>
        <v>0</v>
      </c>
      <c r="G167" s="21"/>
      <c r="J167" s="63"/>
      <c r="L167" s="63" t="s">
        <v>58</v>
      </c>
      <c r="M167" s="23" t="s">
        <v>61</v>
      </c>
      <c r="N167" s="13" t="s">
        <v>170</v>
      </c>
      <c r="O167" s="13" t="s">
        <v>148</v>
      </c>
      <c r="P167" s="13" t="s">
        <v>171</v>
      </c>
      <c r="U167" s="12">
        <f t="shared" si="165"/>
        <v>90</v>
      </c>
      <c r="X167" s="13"/>
      <c r="Y167" s="13"/>
      <c r="AA167" s="34" t="s">
        <v>84</v>
      </c>
      <c r="AB167" s="25">
        <v>0</v>
      </c>
      <c r="AC167" s="25">
        <f t="shared" si="166"/>
        <v>0</v>
      </c>
      <c r="AD167" s="55"/>
      <c r="AE167" s="55"/>
      <c r="AF167" s="45">
        <f t="shared" si="167"/>
        <v>0</v>
      </c>
      <c r="AG167" s="46" t="e">
        <f t="shared" si="168"/>
        <v>#DIV/0!</v>
      </c>
      <c r="AH167" s="26">
        <f t="shared" si="169"/>
        <v>0</v>
      </c>
      <c r="AI167" s="46" t="e">
        <f t="shared" si="170"/>
        <v>#DIV/0!</v>
      </c>
      <c r="AJ167" s="46" t="e">
        <f t="shared" si="171"/>
        <v>#DIV/0!</v>
      </c>
      <c r="AK167" s="61">
        <v>1</v>
      </c>
      <c r="AL167" s="27" t="e">
        <f t="shared" si="172"/>
        <v>#DIV/0!</v>
      </c>
      <c r="AM167" s="25" t="e">
        <f t="shared" si="173"/>
        <v>#DIV/0!</v>
      </c>
      <c r="AN167" s="25" t="e">
        <f t="shared" si="174"/>
        <v>#DIV/0!</v>
      </c>
      <c r="AO167" s="25" t="e">
        <f t="shared" si="175"/>
        <v>#DIV/0!</v>
      </c>
      <c r="AR167" s="11">
        <f t="shared" si="176"/>
        <v>180</v>
      </c>
      <c r="AS167" s="20" t="s">
        <v>147</v>
      </c>
      <c r="AU167" s="13" t="s">
        <v>142</v>
      </c>
      <c r="AV167" s="75" t="e">
        <f>VLOOKUP(AT167,Ülke!$A$1:$D$46,2,0)</f>
        <v>#N/A</v>
      </c>
      <c r="AW167" s="29" t="e">
        <f t="shared" si="177"/>
        <v>#DIV/0!</v>
      </c>
      <c r="AX167" s="64" t="e">
        <f t="shared" si="178"/>
        <v>#DIV/0!</v>
      </c>
      <c r="AY167" s="65">
        <v>43846</v>
      </c>
      <c r="AZ167" s="65">
        <v>44675</v>
      </c>
      <c r="BA167" s="50">
        <f t="shared" si="179"/>
        <v>-44675</v>
      </c>
      <c r="BB167" s="66" t="e">
        <f t="shared" si="180"/>
        <v>#DIV/0!</v>
      </c>
      <c r="BC167" s="67">
        <v>44676</v>
      </c>
      <c r="BD167" s="66" t="s">
        <v>118</v>
      </c>
      <c r="BE167" s="58" t="e">
        <f t="shared" si="181"/>
        <v>#DIV/0!</v>
      </c>
      <c r="BF167" s="30" t="e">
        <f t="shared" si="182"/>
        <v>#DIV/0!</v>
      </c>
      <c r="BG167" s="31"/>
      <c r="BH167" s="32" t="e">
        <f t="shared" si="183"/>
        <v>#DIV/0!</v>
      </c>
      <c r="BI167" s="28">
        <v>0.05</v>
      </c>
      <c r="BJ167" s="28">
        <v>2.5000000000000001E-2</v>
      </c>
      <c r="BK167" s="33" t="e">
        <f t="shared" si="184"/>
        <v>#DIV/0!</v>
      </c>
      <c r="BL167" s="33" t="e">
        <f t="shared" si="190"/>
        <v>#DIV/0!</v>
      </c>
      <c r="BM167" s="48" t="s">
        <v>139</v>
      </c>
      <c r="BO167" s="14" t="s">
        <v>84</v>
      </c>
      <c r="BP167" s="68"/>
      <c r="BQ167" s="14"/>
      <c r="BR167" s="35">
        <v>1257250.1000000001</v>
      </c>
      <c r="BS167" s="73">
        <v>62862.51</v>
      </c>
      <c r="BT167" s="98" t="e">
        <f t="shared" si="185"/>
        <v>#DIV/0!</v>
      </c>
      <c r="BU167" s="35">
        <v>45540</v>
      </c>
      <c r="BV167" s="36" t="s">
        <v>84</v>
      </c>
      <c r="BW167" s="37" t="s">
        <v>90</v>
      </c>
      <c r="BX167" s="38"/>
      <c r="BY167" s="36" t="s">
        <v>84</v>
      </c>
      <c r="BZ167" s="57">
        <v>2023</v>
      </c>
      <c r="CA167" s="32">
        <f>VLOOKUP(BZ167,$GP$1:$GR$17,2,0)</f>
        <v>31680</v>
      </c>
      <c r="CB167" s="32">
        <f>VLOOKUP(BZ167,$GP$1:$GR$17,3,0)</f>
        <v>264294</v>
      </c>
      <c r="CC167" s="32" t="e">
        <f t="shared" si="191"/>
        <v>#DIV/0!</v>
      </c>
      <c r="CD167" s="14" t="str">
        <f t="shared" si="186"/>
        <v/>
      </c>
      <c r="CF167" s="69">
        <f t="shared" si="187"/>
        <v>45540</v>
      </c>
      <c r="CG167" s="69" t="e">
        <f t="shared" si="188"/>
        <v>#DIV/0!</v>
      </c>
      <c r="CH167" s="69" t="e">
        <f t="shared" si="189"/>
        <v>#DIV/0!</v>
      </c>
      <c r="CL167" s="25"/>
      <c r="CM167" s="25"/>
      <c r="CN167" s="25"/>
      <c r="CR167" s="25"/>
      <c r="CS167" s="25"/>
      <c r="CT167" s="25"/>
      <c r="CX167" s="25"/>
      <c r="CY167" s="25"/>
      <c r="CZ167" s="25"/>
      <c r="DD167" s="25"/>
      <c r="DE167" s="25"/>
      <c r="DF167" s="25"/>
      <c r="DG167" s="25">
        <f t="shared" si="192"/>
        <v>0</v>
      </c>
    </row>
    <row r="168" spans="1:111" x14ac:dyDescent="0.25">
      <c r="A168" s="13"/>
      <c r="B168" s="13"/>
      <c r="C168" s="13"/>
      <c r="D168" s="24"/>
      <c r="E168" s="24"/>
      <c r="F168" s="100">
        <f t="shared" si="164"/>
        <v>0</v>
      </c>
      <c r="G168" s="21"/>
      <c r="J168" s="63"/>
      <c r="L168" s="63" t="s">
        <v>58</v>
      </c>
      <c r="M168" s="23" t="s">
        <v>61</v>
      </c>
      <c r="N168" s="13" t="s">
        <v>170</v>
      </c>
      <c r="O168" s="13" t="s">
        <v>148</v>
      </c>
      <c r="P168" s="13" t="s">
        <v>171</v>
      </c>
      <c r="U168" s="12">
        <f t="shared" si="165"/>
        <v>90</v>
      </c>
      <c r="X168" s="13"/>
      <c r="Y168" s="13"/>
      <c r="AA168" s="34" t="s">
        <v>84</v>
      </c>
      <c r="AB168" s="25">
        <v>0</v>
      </c>
      <c r="AC168" s="25">
        <f t="shared" si="166"/>
        <v>0</v>
      </c>
      <c r="AD168" s="55"/>
      <c r="AE168" s="55"/>
      <c r="AF168" s="45">
        <f t="shared" si="167"/>
        <v>0</v>
      </c>
      <c r="AG168" s="46" t="e">
        <f t="shared" si="168"/>
        <v>#DIV/0!</v>
      </c>
      <c r="AH168" s="26">
        <f t="shared" si="169"/>
        <v>0</v>
      </c>
      <c r="AI168" s="46" t="e">
        <f t="shared" si="170"/>
        <v>#DIV/0!</v>
      </c>
      <c r="AJ168" s="46" t="e">
        <f t="shared" si="171"/>
        <v>#DIV/0!</v>
      </c>
      <c r="AK168" s="61">
        <v>1</v>
      </c>
      <c r="AL168" s="27" t="e">
        <f t="shared" si="172"/>
        <v>#DIV/0!</v>
      </c>
      <c r="AM168" s="25" t="e">
        <f t="shared" si="173"/>
        <v>#DIV/0!</v>
      </c>
      <c r="AN168" s="25" t="e">
        <f t="shared" si="174"/>
        <v>#DIV/0!</v>
      </c>
      <c r="AO168" s="25" t="e">
        <f t="shared" si="175"/>
        <v>#DIV/0!</v>
      </c>
      <c r="AR168" s="11">
        <f t="shared" si="176"/>
        <v>180</v>
      </c>
      <c r="AS168" s="20" t="s">
        <v>147</v>
      </c>
      <c r="AU168" s="13" t="s">
        <v>142</v>
      </c>
      <c r="AV168" s="75" t="e">
        <f>VLOOKUP(AT168,Ülke!$A$1:$D$46,2,0)</f>
        <v>#N/A</v>
      </c>
      <c r="AW168" s="29" t="e">
        <f t="shared" si="177"/>
        <v>#DIV/0!</v>
      </c>
      <c r="AX168" s="64" t="e">
        <f t="shared" si="178"/>
        <v>#DIV/0!</v>
      </c>
      <c r="AY168" s="65">
        <v>43846</v>
      </c>
      <c r="AZ168" s="65">
        <v>44675</v>
      </c>
      <c r="BA168" s="50">
        <f t="shared" si="179"/>
        <v>-44675</v>
      </c>
      <c r="BB168" s="66" t="e">
        <f t="shared" si="180"/>
        <v>#DIV/0!</v>
      </c>
      <c r="BC168" s="67">
        <v>44676</v>
      </c>
      <c r="BD168" s="66" t="s">
        <v>118</v>
      </c>
      <c r="BE168" s="58" t="e">
        <f t="shared" si="181"/>
        <v>#DIV/0!</v>
      </c>
      <c r="BF168" s="30" t="e">
        <f t="shared" si="182"/>
        <v>#DIV/0!</v>
      </c>
      <c r="BG168" s="31"/>
      <c r="BH168" s="32" t="e">
        <f t="shared" si="183"/>
        <v>#DIV/0!</v>
      </c>
      <c r="BI168" s="28">
        <v>0.05</v>
      </c>
      <c r="BJ168" s="28">
        <v>2.5000000000000001E-2</v>
      </c>
      <c r="BK168" s="33" t="e">
        <f t="shared" si="184"/>
        <v>#DIV/0!</v>
      </c>
      <c r="BL168" s="33" t="e">
        <f t="shared" si="190"/>
        <v>#DIV/0!</v>
      </c>
      <c r="BM168" s="48" t="s">
        <v>139</v>
      </c>
      <c r="BO168" s="14" t="s">
        <v>84</v>
      </c>
      <c r="BP168" s="68"/>
      <c r="BQ168" s="14"/>
      <c r="BR168" s="35">
        <v>1257250.1000000001</v>
      </c>
      <c r="BS168" s="73">
        <v>62862.51</v>
      </c>
      <c r="BT168" s="98" t="e">
        <f t="shared" si="185"/>
        <v>#DIV/0!</v>
      </c>
      <c r="BU168" s="35">
        <v>45540</v>
      </c>
      <c r="BV168" s="36" t="s">
        <v>84</v>
      </c>
      <c r="BW168" s="37" t="s">
        <v>90</v>
      </c>
      <c r="BX168" s="38"/>
      <c r="BY168" s="36" t="s">
        <v>84</v>
      </c>
      <c r="BZ168" s="57">
        <v>2023</v>
      </c>
      <c r="CA168" s="32">
        <f>VLOOKUP(BZ168,$GP$1:$GR$17,2,0)</f>
        <v>31680</v>
      </c>
      <c r="CB168" s="32">
        <f>VLOOKUP(BZ168,$GP$1:$GR$17,3,0)</f>
        <v>264294</v>
      </c>
      <c r="CC168" s="32" t="e">
        <f t="shared" si="191"/>
        <v>#DIV/0!</v>
      </c>
      <c r="CD168" s="14" t="str">
        <f t="shared" si="186"/>
        <v/>
      </c>
      <c r="CF168" s="69">
        <f t="shared" si="187"/>
        <v>45540</v>
      </c>
      <c r="CG168" s="69" t="e">
        <f t="shared" si="188"/>
        <v>#DIV/0!</v>
      </c>
      <c r="CH168" s="69" t="e">
        <f t="shared" si="189"/>
        <v>#DIV/0!</v>
      </c>
      <c r="CL168" s="25"/>
      <c r="CM168" s="25"/>
      <c r="CN168" s="25"/>
      <c r="CR168" s="25"/>
      <c r="CS168" s="25"/>
      <c r="CT168" s="25"/>
      <c r="CX168" s="25"/>
      <c r="CY168" s="25"/>
      <c r="CZ168" s="25"/>
      <c r="DD168" s="25"/>
      <c r="DE168" s="25"/>
      <c r="DF168" s="25"/>
      <c r="DG168" s="25">
        <f t="shared" si="192"/>
        <v>0</v>
      </c>
    </row>
    <row r="169" spans="1:111" x14ac:dyDescent="0.25">
      <c r="A169" s="13"/>
      <c r="B169" s="13"/>
      <c r="C169" s="13"/>
      <c r="D169" s="24"/>
      <c r="E169" s="24"/>
      <c r="F169" s="100">
        <f t="shared" si="164"/>
        <v>0</v>
      </c>
      <c r="G169" s="21"/>
      <c r="J169" s="63"/>
      <c r="L169" s="63" t="s">
        <v>58</v>
      </c>
      <c r="M169" s="23" t="s">
        <v>61</v>
      </c>
      <c r="N169" s="13" t="s">
        <v>170</v>
      </c>
      <c r="O169" s="13" t="s">
        <v>148</v>
      </c>
      <c r="P169" s="13" t="s">
        <v>171</v>
      </c>
      <c r="U169" s="12">
        <f t="shared" si="165"/>
        <v>90</v>
      </c>
      <c r="X169" s="13"/>
      <c r="Y169" s="13"/>
      <c r="AA169" s="34" t="s">
        <v>84</v>
      </c>
      <c r="AB169" s="25">
        <v>0</v>
      </c>
      <c r="AC169" s="25">
        <f t="shared" si="166"/>
        <v>0</v>
      </c>
      <c r="AD169" s="55"/>
      <c r="AE169" s="55"/>
      <c r="AF169" s="45">
        <f t="shared" si="167"/>
        <v>0</v>
      </c>
      <c r="AG169" s="46" t="e">
        <f t="shared" si="168"/>
        <v>#DIV/0!</v>
      </c>
      <c r="AH169" s="26">
        <f t="shared" si="169"/>
        <v>0</v>
      </c>
      <c r="AI169" s="46" t="e">
        <f t="shared" si="170"/>
        <v>#DIV/0!</v>
      </c>
      <c r="AJ169" s="46" t="e">
        <f t="shared" si="171"/>
        <v>#DIV/0!</v>
      </c>
      <c r="AK169" s="61">
        <v>1</v>
      </c>
      <c r="AL169" s="27" t="e">
        <f t="shared" si="172"/>
        <v>#DIV/0!</v>
      </c>
      <c r="AM169" s="25" t="e">
        <f t="shared" si="173"/>
        <v>#DIV/0!</v>
      </c>
      <c r="AN169" s="25" t="e">
        <f t="shared" si="174"/>
        <v>#DIV/0!</v>
      </c>
      <c r="AO169" s="25" t="e">
        <f t="shared" si="175"/>
        <v>#DIV/0!</v>
      </c>
      <c r="AR169" s="11">
        <f t="shared" si="176"/>
        <v>180</v>
      </c>
      <c r="AS169" s="20" t="s">
        <v>147</v>
      </c>
      <c r="AU169" s="13" t="s">
        <v>142</v>
      </c>
      <c r="AV169" s="75" t="e">
        <f>VLOOKUP(AT169,Ülke!$A$1:$D$46,2,0)</f>
        <v>#N/A</v>
      </c>
      <c r="AW169" s="29" t="e">
        <f t="shared" si="177"/>
        <v>#DIV/0!</v>
      </c>
      <c r="AX169" s="64" t="e">
        <f t="shared" si="178"/>
        <v>#DIV/0!</v>
      </c>
      <c r="AY169" s="65">
        <v>43846</v>
      </c>
      <c r="AZ169" s="65">
        <v>44675</v>
      </c>
      <c r="BA169" s="50">
        <f t="shared" si="179"/>
        <v>-44675</v>
      </c>
      <c r="BB169" s="66" t="e">
        <f t="shared" si="180"/>
        <v>#DIV/0!</v>
      </c>
      <c r="BC169" s="67">
        <v>44676</v>
      </c>
      <c r="BD169" s="66" t="s">
        <v>118</v>
      </c>
      <c r="BE169" s="58" t="e">
        <f t="shared" si="181"/>
        <v>#DIV/0!</v>
      </c>
      <c r="BF169" s="30" t="e">
        <f t="shared" si="182"/>
        <v>#DIV/0!</v>
      </c>
      <c r="BG169" s="31"/>
      <c r="BH169" s="32" t="e">
        <f t="shared" si="183"/>
        <v>#DIV/0!</v>
      </c>
      <c r="BI169" s="28">
        <v>0.05</v>
      </c>
      <c r="BJ169" s="28">
        <v>2.5000000000000001E-2</v>
      </c>
      <c r="BK169" s="33" t="e">
        <f t="shared" si="184"/>
        <v>#DIV/0!</v>
      </c>
      <c r="BL169" s="33" t="e">
        <f t="shared" si="190"/>
        <v>#DIV/0!</v>
      </c>
      <c r="BM169" s="48" t="s">
        <v>139</v>
      </c>
      <c r="BO169" s="14" t="s">
        <v>84</v>
      </c>
      <c r="BP169" s="68"/>
      <c r="BQ169" s="14"/>
      <c r="BR169" s="35">
        <v>1257250.1000000001</v>
      </c>
      <c r="BS169" s="73">
        <v>62862.51</v>
      </c>
      <c r="BT169" s="98" t="e">
        <f t="shared" si="185"/>
        <v>#DIV/0!</v>
      </c>
      <c r="BU169" s="35">
        <v>45540</v>
      </c>
      <c r="BV169" s="36" t="s">
        <v>84</v>
      </c>
      <c r="BW169" s="37" t="s">
        <v>90</v>
      </c>
      <c r="BX169" s="38"/>
      <c r="BY169" s="36" t="s">
        <v>84</v>
      </c>
      <c r="BZ169" s="57">
        <v>2023</v>
      </c>
      <c r="CA169" s="32">
        <f>VLOOKUP(BZ169,$GP$1:$GR$17,2,0)</f>
        <v>31680</v>
      </c>
      <c r="CB169" s="32">
        <f>VLOOKUP(BZ169,$GP$1:$GR$17,3,0)</f>
        <v>264294</v>
      </c>
      <c r="CC169" s="32" t="e">
        <f t="shared" si="191"/>
        <v>#DIV/0!</v>
      </c>
      <c r="CD169" s="14" t="str">
        <f t="shared" si="186"/>
        <v/>
      </c>
      <c r="CF169" s="69">
        <f t="shared" si="187"/>
        <v>45540</v>
      </c>
      <c r="CG169" s="69" t="e">
        <f t="shared" si="188"/>
        <v>#DIV/0!</v>
      </c>
      <c r="CH169" s="69" t="e">
        <f t="shared" si="189"/>
        <v>#DIV/0!</v>
      </c>
      <c r="CL169" s="25"/>
      <c r="CM169" s="25"/>
      <c r="CN169" s="25"/>
      <c r="CR169" s="25"/>
      <c r="CS169" s="25"/>
      <c r="CT169" s="25"/>
      <c r="CX169" s="25"/>
      <c r="CY169" s="25"/>
      <c r="CZ169" s="25"/>
      <c r="DD169" s="25"/>
      <c r="DE169" s="25"/>
      <c r="DF169" s="25"/>
      <c r="DG169" s="25">
        <f t="shared" si="192"/>
        <v>0</v>
      </c>
    </row>
    <row r="170" spans="1:111" x14ac:dyDescent="0.25">
      <c r="A170" s="13"/>
      <c r="B170" s="13"/>
      <c r="C170" s="13"/>
      <c r="D170" s="24"/>
      <c r="E170" s="24"/>
      <c r="F170" s="100">
        <f t="shared" si="164"/>
        <v>0</v>
      </c>
      <c r="G170" s="21"/>
      <c r="J170" s="63"/>
      <c r="L170" s="63" t="s">
        <v>58</v>
      </c>
      <c r="M170" s="23" t="s">
        <v>61</v>
      </c>
      <c r="N170" s="13" t="s">
        <v>170</v>
      </c>
      <c r="O170" s="13" t="s">
        <v>148</v>
      </c>
      <c r="P170" s="13" t="s">
        <v>171</v>
      </c>
      <c r="U170" s="12">
        <f t="shared" si="165"/>
        <v>90</v>
      </c>
      <c r="X170" s="13"/>
      <c r="Y170" s="13"/>
      <c r="AA170" s="34" t="s">
        <v>84</v>
      </c>
      <c r="AB170" s="25">
        <v>0</v>
      </c>
      <c r="AC170" s="25">
        <f t="shared" si="166"/>
        <v>0</v>
      </c>
      <c r="AD170" s="55"/>
      <c r="AE170" s="55"/>
      <c r="AF170" s="45">
        <f t="shared" si="167"/>
        <v>0</v>
      </c>
      <c r="AG170" s="46" t="e">
        <f t="shared" si="168"/>
        <v>#DIV/0!</v>
      </c>
      <c r="AH170" s="26">
        <f t="shared" si="169"/>
        <v>0</v>
      </c>
      <c r="AI170" s="46" t="e">
        <f t="shared" si="170"/>
        <v>#DIV/0!</v>
      </c>
      <c r="AJ170" s="46" t="e">
        <f t="shared" si="171"/>
        <v>#DIV/0!</v>
      </c>
      <c r="AK170" s="61">
        <v>1</v>
      </c>
      <c r="AL170" s="27" t="e">
        <f t="shared" si="172"/>
        <v>#DIV/0!</v>
      </c>
      <c r="AM170" s="25" t="e">
        <f t="shared" si="173"/>
        <v>#DIV/0!</v>
      </c>
      <c r="AN170" s="25" t="e">
        <f t="shared" si="174"/>
        <v>#DIV/0!</v>
      </c>
      <c r="AO170" s="25" t="e">
        <f t="shared" si="175"/>
        <v>#DIV/0!</v>
      </c>
      <c r="AR170" s="11">
        <f t="shared" si="176"/>
        <v>180</v>
      </c>
      <c r="AS170" s="20" t="s">
        <v>147</v>
      </c>
      <c r="AU170" s="13" t="s">
        <v>142</v>
      </c>
      <c r="AV170" s="75" t="e">
        <f>VLOOKUP(AT170,Ülke!$A$1:$D$46,2,0)</f>
        <v>#N/A</v>
      </c>
      <c r="AW170" s="29" t="e">
        <f t="shared" si="177"/>
        <v>#DIV/0!</v>
      </c>
      <c r="AX170" s="64" t="e">
        <f t="shared" si="178"/>
        <v>#DIV/0!</v>
      </c>
      <c r="AY170" s="65">
        <v>43846</v>
      </c>
      <c r="AZ170" s="65">
        <v>44675</v>
      </c>
      <c r="BA170" s="50">
        <f t="shared" si="179"/>
        <v>-44675</v>
      </c>
      <c r="BB170" s="66" t="e">
        <f t="shared" si="180"/>
        <v>#DIV/0!</v>
      </c>
      <c r="BC170" s="67">
        <v>44676</v>
      </c>
      <c r="BD170" s="66" t="s">
        <v>118</v>
      </c>
      <c r="BE170" s="58" t="e">
        <f t="shared" si="181"/>
        <v>#DIV/0!</v>
      </c>
      <c r="BF170" s="30" t="e">
        <f t="shared" si="182"/>
        <v>#DIV/0!</v>
      </c>
      <c r="BG170" s="31"/>
      <c r="BH170" s="32" t="e">
        <f t="shared" si="183"/>
        <v>#DIV/0!</v>
      </c>
      <c r="BI170" s="28">
        <v>0.05</v>
      </c>
      <c r="BJ170" s="28">
        <v>2.5000000000000001E-2</v>
      </c>
      <c r="BK170" s="33" t="e">
        <f t="shared" si="184"/>
        <v>#DIV/0!</v>
      </c>
      <c r="BL170" s="33" t="e">
        <f t="shared" si="190"/>
        <v>#DIV/0!</v>
      </c>
      <c r="BM170" s="48" t="s">
        <v>139</v>
      </c>
      <c r="BO170" s="14" t="s">
        <v>84</v>
      </c>
      <c r="BP170" s="68"/>
      <c r="BQ170" s="14"/>
      <c r="BR170" s="35">
        <v>1257250.1000000001</v>
      </c>
      <c r="BS170" s="73">
        <v>62862.51</v>
      </c>
      <c r="BT170" s="98" t="e">
        <f t="shared" si="185"/>
        <v>#DIV/0!</v>
      </c>
      <c r="BU170" s="35">
        <v>45540</v>
      </c>
      <c r="BV170" s="36" t="s">
        <v>84</v>
      </c>
      <c r="BW170" s="37" t="s">
        <v>90</v>
      </c>
      <c r="BX170" s="38"/>
      <c r="BY170" s="36" t="s">
        <v>84</v>
      </c>
      <c r="BZ170" s="57">
        <v>2023</v>
      </c>
      <c r="CA170" s="32">
        <f>VLOOKUP(BZ170,$GP$1:$GR$17,2,0)</f>
        <v>31680</v>
      </c>
      <c r="CB170" s="32">
        <f>VLOOKUP(BZ170,$GP$1:$GR$17,3,0)</f>
        <v>264294</v>
      </c>
      <c r="CC170" s="32" t="e">
        <f t="shared" si="191"/>
        <v>#DIV/0!</v>
      </c>
      <c r="CD170" s="14" t="str">
        <f t="shared" si="186"/>
        <v/>
      </c>
      <c r="CF170" s="69">
        <f t="shared" si="187"/>
        <v>45540</v>
      </c>
      <c r="CG170" s="69" t="e">
        <f t="shared" si="188"/>
        <v>#DIV/0!</v>
      </c>
      <c r="CH170" s="69" t="e">
        <f t="shared" si="189"/>
        <v>#DIV/0!</v>
      </c>
      <c r="CL170" s="25"/>
      <c r="CM170" s="25"/>
      <c r="CN170" s="25"/>
      <c r="CR170" s="25"/>
      <c r="CS170" s="25"/>
      <c r="CT170" s="25"/>
      <c r="CX170" s="25"/>
      <c r="CY170" s="25"/>
      <c r="CZ170" s="25"/>
      <c r="DD170" s="25"/>
      <c r="DE170" s="25"/>
      <c r="DF170" s="25"/>
      <c r="DG170" s="25">
        <f t="shared" si="192"/>
        <v>0</v>
      </c>
    </row>
    <row r="171" spans="1:111" x14ac:dyDescent="0.25">
      <c r="A171" s="13"/>
      <c r="B171" s="13"/>
      <c r="C171" s="13"/>
      <c r="D171" s="24"/>
      <c r="E171" s="24"/>
      <c r="F171" s="100">
        <f t="shared" si="164"/>
        <v>0</v>
      </c>
      <c r="G171" s="21"/>
      <c r="J171" s="63"/>
      <c r="L171" s="63" t="s">
        <v>58</v>
      </c>
      <c r="M171" s="23" t="s">
        <v>61</v>
      </c>
      <c r="N171" s="13" t="s">
        <v>170</v>
      </c>
      <c r="O171" s="13" t="s">
        <v>148</v>
      </c>
      <c r="P171" s="13" t="s">
        <v>171</v>
      </c>
      <c r="U171" s="12">
        <f t="shared" si="165"/>
        <v>90</v>
      </c>
      <c r="X171" s="13"/>
      <c r="Y171" s="13"/>
      <c r="AA171" s="34" t="s">
        <v>84</v>
      </c>
      <c r="AB171" s="25">
        <v>0</v>
      </c>
      <c r="AC171" s="25">
        <f t="shared" si="166"/>
        <v>0</v>
      </c>
      <c r="AD171" s="55"/>
      <c r="AE171" s="55"/>
      <c r="AF171" s="45">
        <f t="shared" si="167"/>
        <v>0</v>
      </c>
      <c r="AG171" s="46" t="e">
        <f t="shared" si="168"/>
        <v>#DIV/0!</v>
      </c>
      <c r="AH171" s="26">
        <f t="shared" si="169"/>
        <v>0</v>
      </c>
      <c r="AI171" s="46" t="e">
        <f t="shared" si="170"/>
        <v>#DIV/0!</v>
      </c>
      <c r="AJ171" s="46" t="e">
        <f t="shared" si="171"/>
        <v>#DIV/0!</v>
      </c>
      <c r="AK171" s="61">
        <v>1</v>
      </c>
      <c r="AL171" s="27" t="e">
        <f t="shared" si="172"/>
        <v>#DIV/0!</v>
      </c>
      <c r="AM171" s="25" t="e">
        <f t="shared" si="173"/>
        <v>#DIV/0!</v>
      </c>
      <c r="AN171" s="25" t="e">
        <f t="shared" si="174"/>
        <v>#DIV/0!</v>
      </c>
      <c r="AO171" s="25" t="e">
        <f t="shared" si="175"/>
        <v>#DIV/0!</v>
      </c>
      <c r="AR171" s="11">
        <f t="shared" si="176"/>
        <v>180</v>
      </c>
      <c r="AS171" s="20" t="s">
        <v>147</v>
      </c>
      <c r="AU171" s="13" t="s">
        <v>142</v>
      </c>
      <c r="AV171" s="75" t="e">
        <f>VLOOKUP(AT171,Ülke!$A$1:$D$46,2,0)</f>
        <v>#N/A</v>
      </c>
      <c r="AW171" s="29" t="e">
        <f t="shared" si="177"/>
        <v>#DIV/0!</v>
      </c>
      <c r="AX171" s="64" t="e">
        <f t="shared" si="178"/>
        <v>#DIV/0!</v>
      </c>
      <c r="AY171" s="65">
        <v>43846</v>
      </c>
      <c r="AZ171" s="65">
        <v>44675</v>
      </c>
      <c r="BA171" s="50">
        <f t="shared" si="179"/>
        <v>-44675</v>
      </c>
      <c r="BB171" s="66" t="e">
        <f t="shared" si="180"/>
        <v>#DIV/0!</v>
      </c>
      <c r="BC171" s="67">
        <v>44676</v>
      </c>
      <c r="BD171" s="66" t="s">
        <v>118</v>
      </c>
      <c r="BE171" s="58" t="e">
        <f t="shared" si="181"/>
        <v>#DIV/0!</v>
      </c>
      <c r="BF171" s="30" t="e">
        <f t="shared" si="182"/>
        <v>#DIV/0!</v>
      </c>
      <c r="BG171" s="31"/>
      <c r="BH171" s="32" t="e">
        <f t="shared" si="183"/>
        <v>#DIV/0!</v>
      </c>
      <c r="BI171" s="28">
        <v>0.05</v>
      </c>
      <c r="BJ171" s="28">
        <v>2.5000000000000001E-2</v>
      </c>
      <c r="BK171" s="33" t="e">
        <f t="shared" si="184"/>
        <v>#DIV/0!</v>
      </c>
      <c r="BL171" s="33" t="e">
        <f t="shared" si="190"/>
        <v>#DIV/0!</v>
      </c>
      <c r="BM171" s="48" t="s">
        <v>139</v>
      </c>
      <c r="BO171" s="14" t="s">
        <v>84</v>
      </c>
      <c r="BP171" s="68"/>
      <c r="BQ171" s="14"/>
      <c r="BR171" s="35">
        <v>1257250.1000000001</v>
      </c>
      <c r="BS171" s="73">
        <v>62862.51</v>
      </c>
      <c r="BT171" s="98" t="e">
        <f t="shared" si="185"/>
        <v>#DIV/0!</v>
      </c>
      <c r="BU171" s="35">
        <v>45540</v>
      </c>
      <c r="BV171" s="36" t="s">
        <v>84</v>
      </c>
      <c r="BW171" s="37" t="s">
        <v>90</v>
      </c>
      <c r="BX171" s="38"/>
      <c r="BY171" s="36" t="s">
        <v>84</v>
      </c>
      <c r="BZ171" s="57">
        <v>2023</v>
      </c>
      <c r="CA171" s="32">
        <f>VLOOKUP(BZ171,$GP$1:$GR$17,2,0)</f>
        <v>31680</v>
      </c>
      <c r="CB171" s="32">
        <f>VLOOKUP(BZ171,$GP$1:$GR$17,3,0)</f>
        <v>264294</v>
      </c>
      <c r="CC171" s="32" t="e">
        <f t="shared" si="191"/>
        <v>#DIV/0!</v>
      </c>
      <c r="CD171" s="14" t="str">
        <f t="shared" si="186"/>
        <v/>
      </c>
      <c r="CF171" s="69">
        <f t="shared" si="187"/>
        <v>45540</v>
      </c>
      <c r="CG171" s="69" t="e">
        <f t="shared" si="188"/>
        <v>#DIV/0!</v>
      </c>
      <c r="CH171" s="69" t="e">
        <f t="shared" si="189"/>
        <v>#DIV/0!</v>
      </c>
      <c r="CL171" s="25"/>
      <c r="CM171" s="25"/>
      <c r="CN171" s="25"/>
      <c r="CR171" s="25"/>
      <c r="CS171" s="25"/>
      <c r="CT171" s="25"/>
      <c r="CX171" s="25"/>
      <c r="CY171" s="25"/>
      <c r="CZ171" s="25"/>
      <c r="DD171" s="25"/>
      <c r="DE171" s="25"/>
      <c r="DF171" s="25"/>
      <c r="DG171" s="25">
        <f t="shared" si="192"/>
        <v>0</v>
      </c>
    </row>
    <row r="172" spans="1:111" x14ac:dyDescent="0.25">
      <c r="A172" s="13"/>
      <c r="B172" s="13"/>
      <c r="C172" s="13"/>
      <c r="D172" s="24"/>
      <c r="E172" s="24"/>
      <c r="F172" s="100">
        <f t="shared" si="164"/>
        <v>0</v>
      </c>
      <c r="G172" s="21"/>
      <c r="J172" s="63"/>
      <c r="L172" s="63" t="s">
        <v>58</v>
      </c>
      <c r="M172" s="23" t="s">
        <v>61</v>
      </c>
      <c r="N172" s="13" t="s">
        <v>170</v>
      </c>
      <c r="O172" s="13" t="s">
        <v>148</v>
      </c>
      <c r="P172" s="13" t="s">
        <v>171</v>
      </c>
      <c r="U172" s="12">
        <f t="shared" si="165"/>
        <v>90</v>
      </c>
      <c r="X172" s="13"/>
      <c r="Y172" s="13"/>
      <c r="AA172" s="34" t="s">
        <v>84</v>
      </c>
      <c r="AB172" s="25">
        <v>0</v>
      </c>
      <c r="AC172" s="25">
        <f t="shared" si="166"/>
        <v>0</v>
      </c>
      <c r="AD172" s="55"/>
      <c r="AE172" s="55"/>
      <c r="AF172" s="45">
        <f t="shared" si="167"/>
        <v>0</v>
      </c>
      <c r="AG172" s="46" t="e">
        <f t="shared" si="168"/>
        <v>#DIV/0!</v>
      </c>
      <c r="AH172" s="26">
        <f t="shared" si="169"/>
        <v>0</v>
      </c>
      <c r="AI172" s="46" t="e">
        <f t="shared" si="170"/>
        <v>#DIV/0!</v>
      </c>
      <c r="AJ172" s="46" t="e">
        <f t="shared" si="171"/>
        <v>#DIV/0!</v>
      </c>
      <c r="AK172" s="61">
        <v>1</v>
      </c>
      <c r="AL172" s="27" t="e">
        <f t="shared" si="172"/>
        <v>#DIV/0!</v>
      </c>
      <c r="AM172" s="25" t="e">
        <f t="shared" si="173"/>
        <v>#DIV/0!</v>
      </c>
      <c r="AN172" s="25" t="e">
        <f t="shared" si="174"/>
        <v>#DIV/0!</v>
      </c>
      <c r="AO172" s="25" t="e">
        <f t="shared" si="175"/>
        <v>#DIV/0!</v>
      </c>
      <c r="AR172" s="11">
        <f t="shared" si="176"/>
        <v>180</v>
      </c>
      <c r="AS172" s="20" t="s">
        <v>147</v>
      </c>
      <c r="AU172" s="13" t="s">
        <v>142</v>
      </c>
      <c r="AV172" s="75" t="e">
        <f>VLOOKUP(AT172,Ülke!$A$1:$D$46,2,0)</f>
        <v>#N/A</v>
      </c>
      <c r="AW172" s="29" t="e">
        <f t="shared" si="177"/>
        <v>#DIV/0!</v>
      </c>
      <c r="AX172" s="64" t="e">
        <f t="shared" si="178"/>
        <v>#DIV/0!</v>
      </c>
      <c r="AY172" s="65">
        <v>43846</v>
      </c>
      <c r="AZ172" s="65">
        <v>44675</v>
      </c>
      <c r="BA172" s="50">
        <f t="shared" si="179"/>
        <v>-44675</v>
      </c>
      <c r="BB172" s="66" t="e">
        <f t="shared" si="180"/>
        <v>#DIV/0!</v>
      </c>
      <c r="BC172" s="67">
        <v>44676</v>
      </c>
      <c r="BD172" s="66" t="s">
        <v>118</v>
      </c>
      <c r="BE172" s="58" t="e">
        <f t="shared" si="181"/>
        <v>#DIV/0!</v>
      </c>
      <c r="BF172" s="30" t="e">
        <f t="shared" si="182"/>
        <v>#DIV/0!</v>
      </c>
      <c r="BG172" s="31"/>
      <c r="BH172" s="32" t="e">
        <f t="shared" si="183"/>
        <v>#DIV/0!</v>
      </c>
      <c r="BI172" s="28">
        <v>0.05</v>
      </c>
      <c r="BJ172" s="28">
        <v>2.5000000000000001E-2</v>
      </c>
      <c r="BK172" s="33" t="e">
        <f t="shared" si="184"/>
        <v>#DIV/0!</v>
      </c>
      <c r="BL172" s="33" t="e">
        <f t="shared" si="190"/>
        <v>#DIV/0!</v>
      </c>
      <c r="BM172" s="48" t="s">
        <v>139</v>
      </c>
      <c r="BO172" s="14" t="s">
        <v>84</v>
      </c>
      <c r="BP172" s="68"/>
      <c r="BQ172" s="14"/>
      <c r="BR172" s="35">
        <v>1257250.1000000001</v>
      </c>
      <c r="BS172" s="73">
        <v>62862.51</v>
      </c>
      <c r="BT172" s="98" t="e">
        <f t="shared" si="185"/>
        <v>#DIV/0!</v>
      </c>
      <c r="BU172" s="35">
        <v>45540</v>
      </c>
      <c r="BV172" s="36" t="s">
        <v>84</v>
      </c>
      <c r="BW172" s="37" t="s">
        <v>90</v>
      </c>
      <c r="BX172" s="38"/>
      <c r="BY172" s="36" t="s">
        <v>84</v>
      </c>
      <c r="BZ172" s="57">
        <v>2023</v>
      </c>
      <c r="CA172" s="32">
        <f>VLOOKUP(BZ172,$GP$1:$GR$17,2,0)</f>
        <v>31680</v>
      </c>
      <c r="CB172" s="32">
        <f>VLOOKUP(BZ172,$GP$1:$GR$17,3,0)</f>
        <v>264294</v>
      </c>
      <c r="CC172" s="32" t="e">
        <f t="shared" si="191"/>
        <v>#DIV/0!</v>
      </c>
      <c r="CD172" s="14" t="str">
        <f t="shared" si="186"/>
        <v/>
      </c>
      <c r="CF172" s="69">
        <f t="shared" si="187"/>
        <v>45540</v>
      </c>
      <c r="CG172" s="69" t="e">
        <f t="shared" si="188"/>
        <v>#DIV/0!</v>
      </c>
      <c r="CH172" s="69" t="e">
        <f t="shared" si="189"/>
        <v>#DIV/0!</v>
      </c>
      <c r="CL172" s="25"/>
      <c r="CM172" s="25"/>
      <c r="CN172" s="25"/>
      <c r="CR172" s="25"/>
      <c r="CS172" s="25"/>
      <c r="CT172" s="25"/>
      <c r="CX172" s="25"/>
      <c r="CY172" s="25"/>
      <c r="CZ172" s="25"/>
      <c r="DD172" s="25"/>
      <c r="DE172" s="25"/>
      <c r="DF172" s="25"/>
      <c r="DG172" s="25">
        <f t="shared" si="192"/>
        <v>0</v>
      </c>
    </row>
    <row r="173" spans="1:111" x14ac:dyDescent="0.25">
      <c r="A173" s="13"/>
      <c r="B173" s="13"/>
      <c r="C173" s="13"/>
      <c r="D173" s="24"/>
      <c r="E173" s="24"/>
      <c r="F173" s="100">
        <f t="shared" si="164"/>
        <v>0</v>
      </c>
      <c r="G173" s="21"/>
      <c r="J173" s="63"/>
      <c r="L173" s="63" t="s">
        <v>58</v>
      </c>
      <c r="M173" s="23" t="s">
        <v>61</v>
      </c>
      <c r="N173" s="13" t="s">
        <v>170</v>
      </c>
      <c r="O173" s="13" t="s">
        <v>148</v>
      </c>
      <c r="P173" s="13" t="s">
        <v>171</v>
      </c>
      <c r="U173" s="12">
        <f t="shared" si="165"/>
        <v>90</v>
      </c>
      <c r="X173" s="13"/>
      <c r="Y173" s="13"/>
      <c r="AA173" s="34" t="s">
        <v>84</v>
      </c>
      <c r="AB173" s="25">
        <v>0</v>
      </c>
      <c r="AC173" s="25">
        <f t="shared" si="166"/>
        <v>0</v>
      </c>
      <c r="AD173" s="55"/>
      <c r="AE173" s="55"/>
      <c r="AF173" s="45">
        <f t="shared" si="167"/>
        <v>0</v>
      </c>
      <c r="AG173" s="46" t="e">
        <f t="shared" si="168"/>
        <v>#DIV/0!</v>
      </c>
      <c r="AH173" s="26">
        <f t="shared" si="169"/>
        <v>0</v>
      </c>
      <c r="AI173" s="46" t="e">
        <f t="shared" si="170"/>
        <v>#DIV/0!</v>
      </c>
      <c r="AJ173" s="46" t="e">
        <f t="shared" si="171"/>
        <v>#DIV/0!</v>
      </c>
      <c r="AK173" s="61">
        <v>1</v>
      </c>
      <c r="AL173" s="27" t="e">
        <f t="shared" si="172"/>
        <v>#DIV/0!</v>
      </c>
      <c r="AM173" s="25" t="e">
        <f t="shared" si="173"/>
        <v>#DIV/0!</v>
      </c>
      <c r="AN173" s="25" t="e">
        <f t="shared" si="174"/>
        <v>#DIV/0!</v>
      </c>
      <c r="AO173" s="25" t="e">
        <f t="shared" si="175"/>
        <v>#DIV/0!</v>
      </c>
      <c r="AR173" s="11">
        <f t="shared" si="176"/>
        <v>180</v>
      </c>
      <c r="AS173" s="20" t="s">
        <v>147</v>
      </c>
      <c r="AU173" s="13" t="s">
        <v>142</v>
      </c>
      <c r="AV173" s="75" t="e">
        <f>VLOOKUP(AT173,Ülke!$A$1:$D$46,2,0)</f>
        <v>#N/A</v>
      </c>
      <c r="AW173" s="29" t="e">
        <f t="shared" si="177"/>
        <v>#DIV/0!</v>
      </c>
      <c r="AX173" s="64" t="e">
        <f t="shared" si="178"/>
        <v>#DIV/0!</v>
      </c>
      <c r="AY173" s="65">
        <v>43846</v>
      </c>
      <c r="AZ173" s="65">
        <v>44675</v>
      </c>
      <c r="BA173" s="50">
        <f t="shared" si="179"/>
        <v>-44675</v>
      </c>
      <c r="BB173" s="66" t="e">
        <f t="shared" si="180"/>
        <v>#DIV/0!</v>
      </c>
      <c r="BC173" s="67">
        <v>44676</v>
      </c>
      <c r="BD173" s="66" t="s">
        <v>118</v>
      </c>
      <c r="BE173" s="58" t="e">
        <f t="shared" si="181"/>
        <v>#DIV/0!</v>
      </c>
      <c r="BF173" s="30" t="e">
        <f t="shared" si="182"/>
        <v>#DIV/0!</v>
      </c>
      <c r="BG173" s="31"/>
      <c r="BH173" s="32" t="e">
        <f t="shared" si="183"/>
        <v>#DIV/0!</v>
      </c>
      <c r="BI173" s="28">
        <v>0.05</v>
      </c>
      <c r="BJ173" s="28">
        <v>2.5000000000000001E-2</v>
      </c>
      <c r="BK173" s="33" t="e">
        <f t="shared" si="184"/>
        <v>#DIV/0!</v>
      </c>
      <c r="BL173" s="33" t="e">
        <f t="shared" si="190"/>
        <v>#DIV/0!</v>
      </c>
      <c r="BM173" s="48" t="s">
        <v>139</v>
      </c>
      <c r="BO173" s="14" t="s">
        <v>84</v>
      </c>
      <c r="BP173" s="68"/>
      <c r="BQ173" s="14"/>
      <c r="BR173" s="35">
        <v>1257250.1000000001</v>
      </c>
      <c r="BS173" s="73">
        <v>62862.51</v>
      </c>
      <c r="BT173" s="98" t="e">
        <f t="shared" si="185"/>
        <v>#DIV/0!</v>
      </c>
      <c r="BU173" s="35">
        <v>45540</v>
      </c>
      <c r="BV173" s="36" t="s">
        <v>84</v>
      </c>
      <c r="BW173" s="37" t="s">
        <v>90</v>
      </c>
      <c r="BX173" s="38"/>
      <c r="BY173" s="36" t="s">
        <v>84</v>
      </c>
      <c r="BZ173" s="57">
        <v>2023</v>
      </c>
      <c r="CA173" s="32">
        <f>VLOOKUP(BZ173,$GP$1:$GR$17,2,0)</f>
        <v>31680</v>
      </c>
      <c r="CB173" s="32">
        <f>VLOOKUP(BZ173,$GP$1:$GR$17,3,0)</f>
        <v>264294</v>
      </c>
      <c r="CC173" s="32" t="e">
        <f t="shared" si="191"/>
        <v>#DIV/0!</v>
      </c>
      <c r="CD173" s="14" t="str">
        <f t="shared" si="186"/>
        <v/>
      </c>
      <c r="CF173" s="69">
        <f t="shared" si="187"/>
        <v>45540</v>
      </c>
      <c r="CG173" s="69" t="e">
        <f t="shared" si="188"/>
        <v>#DIV/0!</v>
      </c>
      <c r="CH173" s="69" t="e">
        <f t="shared" si="189"/>
        <v>#DIV/0!</v>
      </c>
      <c r="CL173" s="25"/>
      <c r="CM173" s="25"/>
      <c r="CN173" s="25"/>
      <c r="CR173" s="25"/>
      <c r="CS173" s="25"/>
      <c r="CT173" s="25"/>
      <c r="CX173" s="25"/>
      <c r="CY173" s="25"/>
      <c r="CZ173" s="25"/>
      <c r="DD173" s="25"/>
      <c r="DE173" s="25"/>
      <c r="DF173" s="25"/>
      <c r="DG173" s="25">
        <f t="shared" si="192"/>
        <v>0</v>
      </c>
    </row>
    <row r="174" spans="1:111" x14ac:dyDescent="0.25">
      <c r="A174" s="13"/>
      <c r="B174" s="13"/>
      <c r="C174" s="13"/>
      <c r="D174" s="24"/>
      <c r="E174" s="24"/>
      <c r="F174" s="100">
        <f t="shared" si="164"/>
        <v>0</v>
      </c>
      <c r="G174" s="21"/>
      <c r="J174" s="63"/>
      <c r="L174" s="63" t="s">
        <v>58</v>
      </c>
      <c r="M174" s="23" t="s">
        <v>61</v>
      </c>
      <c r="N174" s="13" t="s">
        <v>170</v>
      </c>
      <c r="O174" s="13" t="s">
        <v>148</v>
      </c>
      <c r="P174" s="13" t="s">
        <v>171</v>
      </c>
      <c r="U174" s="12">
        <f t="shared" si="165"/>
        <v>90</v>
      </c>
      <c r="X174" s="13"/>
      <c r="Y174" s="13"/>
      <c r="AA174" s="34" t="s">
        <v>84</v>
      </c>
      <c r="AB174" s="25">
        <v>0</v>
      </c>
      <c r="AC174" s="25">
        <f t="shared" si="166"/>
        <v>0</v>
      </c>
      <c r="AD174" s="55"/>
      <c r="AE174" s="55"/>
      <c r="AF174" s="45">
        <f t="shared" si="167"/>
        <v>0</v>
      </c>
      <c r="AG174" s="46" t="e">
        <f t="shared" si="168"/>
        <v>#DIV/0!</v>
      </c>
      <c r="AH174" s="26">
        <f t="shared" si="169"/>
        <v>0</v>
      </c>
      <c r="AI174" s="46" t="e">
        <f t="shared" si="170"/>
        <v>#DIV/0!</v>
      </c>
      <c r="AJ174" s="46" t="e">
        <f t="shared" si="171"/>
        <v>#DIV/0!</v>
      </c>
      <c r="AK174" s="61">
        <v>1</v>
      </c>
      <c r="AL174" s="27" t="e">
        <f t="shared" si="172"/>
        <v>#DIV/0!</v>
      </c>
      <c r="AM174" s="25" t="e">
        <f t="shared" si="173"/>
        <v>#DIV/0!</v>
      </c>
      <c r="AN174" s="25" t="e">
        <f t="shared" si="174"/>
        <v>#DIV/0!</v>
      </c>
      <c r="AO174" s="25" t="e">
        <f t="shared" si="175"/>
        <v>#DIV/0!</v>
      </c>
      <c r="AR174" s="11">
        <f t="shared" si="176"/>
        <v>180</v>
      </c>
      <c r="AS174" s="20" t="s">
        <v>147</v>
      </c>
      <c r="AU174" s="13" t="s">
        <v>142</v>
      </c>
      <c r="AV174" s="75" t="e">
        <f>VLOOKUP(AT174,Ülke!$A$1:$D$46,2,0)</f>
        <v>#N/A</v>
      </c>
      <c r="AW174" s="29" t="e">
        <f t="shared" si="177"/>
        <v>#DIV/0!</v>
      </c>
      <c r="AX174" s="64" t="e">
        <f t="shared" si="178"/>
        <v>#DIV/0!</v>
      </c>
      <c r="AY174" s="65">
        <v>43846</v>
      </c>
      <c r="AZ174" s="65">
        <v>44675</v>
      </c>
      <c r="BA174" s="50">
        <f t="shared" si="179"/>
        <v>-44675</v>
      </c>
      <c r="BB174" s="66" t="e">
        <f t="shared" si="180"/>
        <v>#DIV/0!</v>
      </c>
      <c r="BC174" s="67">
        <v>44676</v>
      </c>
      <c r="BD174" s="66" t="s">
        <v>118</v>
      </c>
      <c r="BE174" s="58" t="e">
        <f t="shared" si="181"/>
        <v>#DIV/0!</v>
      </c>
      <c r="BF174" s="30" t="e">
        <f t="shared" si="182"/>
        <v>#DIV/0!</v>
      </c>
      <c r="BG174" s="31"/>
      <c r="BH174" s="32" t="e">
        <f t="shared" si="183"/>
        <v>#DIV/0!</v>
      </c>
      <c r="BI174" s="28">
        <v>0.05</v>
      </c>
      <c r="BJ174" s="28">
        <v>2.5000000000000001E-2</v>
      </c>
      <c r="BK174" s="33" t="e">
        <f t="shared" si="184"/>
        <v>#DIV/0!</v>
      </c>
      <c r="BL174" s="33" t="e">
        <f t="shared" si="190"/>
        <v>#DIV/0!</v>
      </c>
      <c r="BM174" s="48" t="s">
        <v>139</v>
      </c>
      <c r="BO174" s="14" t="s">
        <v>84</v>
      </c>
      <c r="BP174" s="68"/>
      <c r="BQ174" s="14"/>
      <c r="BR174" s="35">
        <v>1257250.1000000001</v>
      </c>
      <c r="BS174" s="73">
        <v>62862.51</v>
      </c>
      <c r="BT174" s="98" t="e">
        <f t="shared" si="185"/>
        <v>#DIV/0!</v>
      </c>
      <c r="BU174" s="35">
        <v>45540</v>
      </c>
      <c r="BV174" s="36" t="s">
        <v>84</v>
      </c>
      <c r="BW174" s="37" t="s">
        <v>90</v>
      </c>
      <c r="BX174" s="38"/>
      <c r="BY174" s="36" t="s">
        <v>84</v>
      </c>
      <c r="BZ174" s="57">
        <v>2023</v>
      </c>
      <c r="CA174" s="32">
        <f>VLOOKUP(BZ174,$GP$1:$GR$17,2,0)</f>
        <v>31680</v>
      </c>
      <c r="CB174" s="32">
        <f>VLOOKUP(BZ174,$GP$1:$GR$17,3,0)</f>
        <v>264294</v>
      </c>
      <c r="CC174" s="32" t="e">
        <f t="shared" si="191"/>
        <v>#DIV/0!</v>
      </c>
      <c r="CD174" s="14" t="str">
        <f t="shared" si="186"/>
        <v/>
      </c>
      <c r="CF174" s="69">
        <f t="shared" si="187"/>
        <v>45540</v>
      </c>
      <c r="CG174" s="69" t="e">
        <f t="shared" si="188"/>
        <v>#DIV/0!</v>
      </c>
      <c r="CH174" s="69" t="e">
        <f t="shared" si="189"/>
        <v>#DIV/0!</v>
      </c>
      <c r="CL174" s="25"/>
      <c r="CM174" s="25"/>
      <c r="CN174" s="25"/>
      <c r="CR174" s="25"/>
      <c r="CS174" s="25"/>
      <c r="CT174" s="25"/>
      <c r="CX174" s="25"/>
      <c r="CY174" s="25"/>
      <c r="CZ174" s="25"/>
      <c r="DD174" s="25"/>
      <c r="DE174" s="25"/>
      <c r="DF174" s="25"/>
      <c r="DG174" s="25">
        <f t="shared" si="192"/>
        <v>0</v>
      </c>
    </row>
    <row r="175" spans="1:111" x14ac:dyDescent="0.25">
      <c r="A175" s="13"/>
      <c r="B175" s="13"/>
      <c r="C175" s="13"/>
      <c r="D175" s="24"/>
      <c r="E175" s="24"/>
      <c r="F175" s="100">
        <f t="shared" si="164"/>
        <v>0</v>
      </c>
      <c r="G175" s="21"/>
      <c r="J175" s="63"/>
      <c r="L175" s="63" t="s">
        <v>58</v>
      </c>
      <c r="M175" s="23" t="s">
        <v>61</v>
      </c>
      <c r="N175" s="13" t="s">
        <v>170</v>
      </c>
      <c r="O175" s="13" t="s">
        <v>148</v>
      </c>
      <c r="P175" s="13" t="s">
        <v>171</v>
      </c>
      <c r="U175" s="12">
        <f t="shared" si="165"/>
        <v>90</v>
      </c>
      <c r="X175" s="13"/>
      <c r="Y175" s="13"/>
      <c r="AA175" s="34" t="s">
        <v>84</v>
      </c>
      <c r="AB175" s="25">
        <v>0</v>
      </c>
      <c r="AC175" s="25">
        <f t="shared" si="166"/>
        <v>0</v>
      </c>
      <c r="AD175" s="55"/>
      <c r="AE175" s="55"/>
      <c r="AF175" s="45">
        <f t="shared" si="167"/>
        <v>0</v>
      </c>
      <c r="AG175" s="46" t="e">
        <f t="shared" si="168"/>
        <v>#DIV/0!</v>
      </c>
      <c r="AH175" s="26">
        <f t="shared" si="169"/>
        <v>0</v>
      </c>
      <c r="AI175" s="46" t="e">
        <f t="shared" si="170"/>
        <v>#DIV/0!</v>
      </c>
      <c r="AJ175" s="46" t="e">
        <f t="shared" si="171"/>
        <v>#DIV/0!</v>
      </c>
      <c r="AK175" s="61">
        <v>1</v>
      </c>
      <c r="AL175" s="27" t="e">
        <f t="shared" si="172"/>
        <v>#DIV/0!</v>
      </c>
      <c r="AM175" s="25" t="e">
        <f t="shared" si="173"/>
        <v>#DIV/0!</v>
      </c>
      <c r="AN175" s="25" t="e">
        <f t="shared" si="174"/>
        <v>#DIV/0!</v>
      </c>
      <c r="AO175" s="25" t="e">
        <f t="shared" si="175"/>
        <v>#DIV/0!</v>
      </c>
      <c r="AR175" s="11">
        <f t="shared" si="176"/>
        <v>180</v>
      </c>
      <c r="AS175" s="20" t="s">
        <v>147</v>
      </c>
      <c r="AU175" s="13" t="s">
        <v>142</v>
      </c>
      <c r="AV175" s="75" t="e">
        <f>VLOOKUP(AT175,Ülke!$A$1:$D$46,2,0)</f>
        <v>#N/A</v>
      </c>
      <c r="AW175" s="29" t="e">
        <f t="shared" si="177"/>
        <v>#DIV/0!</v>
      </c>
      <c r="AX175" s="64" t="e">
        <f t="shared" si="178"/>
        <v>#DIV/0!</v>
      </c>
      <c r="AY175" s="65">
        <v>43846</v>
      </c>
      <c r="AZ175" s="65">
        <v>44675</v>
      </c>
      <c r="BA175" s="50">
        <f t="shared" si="179"/>
        <v>-44675</v>
      </c>
      <c r="BB175" s="66" t="e">
        <f t="shared" si="180"/>
        <v>#DIV/0!</v>
      </c>
      <c r="BC175" s="67">
        <v>44676</v>
      </c>
      <c r="BD175" s="66" t="s">
        <v>118</v>
      </c>
      <c r="BE175" s="58" t="e">
        <f t="shared" si="181"/>
        <v>#DIV/0!</v>
      </c>
      <c r="BF175" s="30" t="e">
        <f t="shared" si="182"/>
        <v>#DIV/0!</v>
      </c>
      <c r="BG175" s="31"/>
      <c r="BH175" s="32" t="e">
        <f t="shared" si="183"/>
        <v>#DIV/0!</v>
      </c>
      <c r="BI175" s="28">
        <v>0.05</v>
      </c>
      <c r="BJ175" s="28">
        <v>2.5000000000000001E-2</v>
      </c>
      <c r="BK175" s="33" t="e">
        <f t="shared" si="184"/>
        <v>#DIV/0!</v>
      </c>
      <c r="BL175" s="33" t="e">
        <f t="shared" si="190"/>
        <v>#DIV/0!</v>
      </c>
      <c r="BM175" s="48" t="s">
        <v>139</v>
      </c>
      <c r="BO175" s="14" t="s">
        <v>84</v>
      </c>
      <c r="BP175" s="68"/>
      <c r="BQ175" s="14"/>
      <c r="BR175" s="35">
        <v>1257250.1000000001</v>
      </c>
      <c r="BS175" s="73">
        <v>62862.51</v>
      </c>
      <c r="BT175" s="98" t="e">
        <f t="shared" si="185"/>
        <v>#DIV/0!</v>
      </c>
      <c r="BU175" s="35">
        <v>45540</v>
      </c>
      <c r="BV175" s="36" t="s">
        <v>84</v>
      </c>
      <c r="BW175" s="37" t="s">
        <v>90</v>
      </c>
      <c r="BX175" s="38"/>
      <c r="BY175" s="36" t="s">
        <v>84</v>
      </c>
      <c r="BZ175" s="57">
        <v>2023</v>
      </c>
      <c r="CA175" s="32">
        <f>VLOOKUP(BZ175,$GP$1:$GR$17,2,0)</f>
        <v>31680</v>
      </c>
      <c r="CB175" s="32">
        <f>VLOOKUP(BZ175,$GP$1:$GR$17,3,0)</f>
        <v>264294</v>
      </c>
      <c r="CC175" s="32" t="e">
        <f t="shared" si="191"/>
        <v>#DIV/0!</v>
      </c>
      <c r="CD175" s="14" t="str">
        <f t="shared" si="186"/>
        <v/>
      </c>
      <c r="CF175" s="69">
        <f t="shared" si="187"/>
        <v>45540</v>
      </c>
      <c r="CG175" s="69" t="e">
        <f t="shared" si="188"/>
        <v>#DIV/0!</v>
      </c>
      <c r="CH175" s="69" t="e">
        <f t="shared" si="189"/>
        <v>#DIV/0!</v>
      </c>
      <c r="CL175" s="25"/>
      <c r="CM175" s="25"/>
      <c r="CN175" s="25"/>
      <c r="CR175" s="25"/>
      <c r="CS175" s="25"/>
      <c r="CT175" s="25"/>
      <c r="CX175" s="25"/>
      <c r="CY175" s="25"/>
      <c r="CZ175" s="25"/>
      <c r="DD175" s="25"/>
      <c r="DE175" s="25"/>
      <c r="DF175" s="25"/>
      <c r="DG175" s="25">
        <f t="shared" si="192"/>
        <v>0</v>
      </c>
    </row>
    <row r="176" spans="1:111" x14ac:dyDescent="0.25">
      <c r="A176" s="13"/>
      <c r="B176" s="13"/>
      <c r="C176" s="13"/>
      <c r="D176" s="24"/>
      <c r="E176" s="24"/>
      <c r="F176" s="100">
        <f t="shared" si="164"/>
        <v>0</v>
      </c>
      <c r="G176" s="21"/>
      <c r="J176" s="63"/>
      <c r="L176" s="63" t="s">
        <v>58</v>
      </c>
      <c r="M176" s="23" t="s">
        <v>61</v>
      </c>
      <c r="N176" s="13" t="s">
        <v>170</v>
      </c>
      <c r="O176" s="13" t="s">
        <v>148</v>
      </c>
      <c r="P176" s="13" t="s">
        <v>171</v>
      </c>
      <c r="U176" s="12">
        <f t="shared" si="165"/>
        <v>90</v>
      </c>
      <c r="X176" s="13"/>
      <c r="Y176" s="13"/>
      <c r="AA176" s="34" t="s">
        <v>84</v>
      </c>
      <c r="AB176" s="25">
        <v>0</v>
      </c>
      <c r="AC176" s="25">
        <f t="shared" si="166"/>
        <v>0</v>
      </c>
      <c r="AD176" s="55"/>
      <c r="AE176" s="55"/>
      <c r="AF176" s="45">
        <f t="shared" si="167"/>
        <v>0</v>
      </c>
      <c r="AG176" s="46" t="e">
        <f t="shared" si="168"/>
        <v>#DIV/0!</v>
      </c>
      <c r="AH176" s="26">
        <f t="shared" si="169"/>
        <v>0</v>
      </c>
      <c r="AI176" s="46" t="e">
        <f t="shared" si="170"/>
        <v>#DIV/0!</v>
      </c>
      <c r="AJ176" s="46" t="e">
        <f t="shared" si="171"/>
        <v>#DIV/0!</v>
      </c>
      <c r="AK176" s="61">
        <v>1</v>
      </c>
      <c r="AL176" s="27" t="e">
        <f t="shared" si="172"/>
        <v>#DIV/0!</v>
      </c>
      <c r="AM176" s="25" t="e">
        <f t="shared" si="173"/>
        <v>#DIV/0!</v>
      </c>
      <c r="AN176" s="25" t="e">
        <f t="shared" si="174"/>
        <v>#DIV/0!</v>
      </c>
      <c r="AO176" s="25" t="e">
        <f t="shared" si="175"/>
        <v>#DIV/0!</v>
      </c>
      <c r="AR176" s="11">
        <f t="shared" si="176"/>
        <v>180</v>
      </c>
      <c r="AS176" s="20" t="s">
        <v>147</v>
      </c>
      <c r="AU176" s="13" t="s">
        <v>142</v>
      </c>
      <c r="AV176" s="75" t="e">
        <f>VLOOKUP(AT176,Ülke!$A$1:$D$46,2,0)</f>
        <v>#N/A</v>
      </c>
      <c r="AW176" s="29" t="e">
        <f t="shared" si="177"/>
        <v>#DIV/0!</v>
      </c>
      <c r="AX176" s="64" t="e">
        <f t="shared" si="178"/>
        <v>#DIV/0!</v>
      </c>
      <c r="AY176" s="65">
        <v>43846</v>
      </c>
      <c r="AZ176" s="65">
        <v>44675</v>
      </c>
      <c r="BA176" s="50">
        <f t="shared" si="179"/>
        <v>-44675</v>
      </c>
      <c r="BB176" s="66" t="e">
        <f t="shared" si="180"/>
        <v>#DIV/0!</v>
      </c>
      <c r="BC176" s="67">
        <v>44676</v>
      </c>
      <c r="BD176" s="66" t="s">
        <v>118</v>
      </c>
      <c r="BE176" s="58" t="e">
        <f t="shared" si="181"/>
        <v>#DIV/0!</v>
      </c>
      <c r="BF176" s="30" t="e">
        <f t="shared" si="182"/>
        <v>#DIV/0!</v>
      </c>
      <c r="BG176" s="31"/>
      <c r="BH176" s="32" t="e">
        <f t="shared" si="183"/>
        <v>#DIV/0!</v>
      </c>
      <c r="BI176" s="28">
        <v>0.05</v>
      </c>
      <c r="BJ176" s="28">
        <v>2.5000000000000001E-2</v>
      </c>
      <c r="BK176" s="33" t="e">
        <f t="shared" si="184"/>
        <v>#DIV/0!</v>
      </c>
      <c r="BL176" s="33" t="e">
        <f t="shared" si="190"/>
        <v>#DIV/0!</v>
      </c>
      <c r="BM176" s="48" t="s">
        <v>139</v>
      </c>
      <c r="BO176" s="14" t="s">
        <v>84</v>
      </c>
      <c r="BP176" s="68"/>
      <c r="BQ176" s="14"/>
      <c r="BR176" s="35">
        <v>1257250.1000000001</v>
      </c>
      <c r="BS176" s="73">
        <v>62862.51</v>
      </c>
      <c r="BT176" s="98" t="e">
        <f t="shared" si="185"/>
        <v>#DIV/0!</v>
      </c>
      <c r="BU176" s="35">
        <v>45540</v>
      </c>
      <c r="BV176" s="36" t="s">
        <v>84</v>
      </c>
      <c r="BW176" s="37" t="s">
        <v>90</v>
      </c>
      <c r="BX176" s="38"/>
      <c r="BY176" s="36" t="s">
        <v>84</v>
      </c>
      <c r="BZ176" s="57">
        <v>2023</v>
      </c>
      <c r="CA176" s="32">
        <f>VLOOKUP(BZ176,$GP$1:$GR$17,2,0)</f>
        <v>31680</v>
      </c>
      <c r="CB176" s="32">
        <f>VLOOKUP(BZ176,$GP$1:$GR$17,3,0)</f>
        <v>264294</v>
      </c>
      <c r="CC176" s="32" t="e">
        <f t="shared" si="191"/>
        <v>#DIV/0!</v>
      </c>
      <c r="CD176" s="14" t="str">
        <f t="shared" si="186"/>
        <v/>
      </c>
      <c r="CF176" s="69">
        <f t="shared" si="187"/>
        <v>45540</v>
      </c>
      <c r="CG176" s="69" t="e">
        <f t="shared" si="188"/>
        <v>#DIV/0!</v>
      </c>
      <c r="CH176" s="69" t="e">
        <f t="shared" si="189"/>
        <v>#DIV/0!</v>
      </c>
      <c r="CL176" s="25"/>
      <c r="CM176" s="25"/>
      <c r="CN176" s="25"/>
      <c r="CR176" s="25"/>
      <c r="CS176" s="25"/>
      <c r="CT176" s="25"/>
      <c r="CX176" s="25"/>
      <c r="CY176" s="25"/>
      <c r="CZ176" s="25"/>
      <c r="DD176" s="25"/>
      <c r="DE176" s="25"/>
      <c r="DF176" s="25"/>
      <c r="DG176" s="25">
        <f t="shared" si="192"/>
        <v>0</v>
      </c>
    </row>
    <row r="177" spans="1:111" x14ac:dyDescent="0.25">
      <c r="A177" s="13"/>
      <c r="B177" s="13"/>
      <c r="C177" s="13"/>
      <c r="D177" s="24"/>
      <c r="E177" s="24"/>
      <c r="F177" s="100">
        <f t="shared" si="164"/>
        <v>0</v>
      </c>
      <c r="G177" s="21"/>
      <c r="J177" s="63"/>
      <c r="L177" s="63" t="s">
        <v>58</v>
      </c>
      <c r="M177" s="23" t="s">
        <v>61</v>
      </c>
      <c r="N177" s="13" t="s">
        <v>170</v>
      </c>
      <c r="O177" s="13" t="s">
        <v>148</v>
      </c>
      <c r="P177" s="13" t="s">
        <v>171</v>
      </c>
      <c r="U177" s="12">
        <f t="shared" si="165"/>
        <v>90</v>
      </c>
      <c r="X177" s="13"/>
      <c r="Y177" s="13"/>
      <c r="AA177" s="34" t="s">
        <v>84</v>
      </c>
      <c r="AB177" s="25">
        <v>0</v>
      </c>
      <c r="AC177" s="25">
        <f t="shared" si="166"/>
        <v>0</v>
      </c>
      <c r="AD177" s="55"/>
      <c r="AE177" s="55"/>
      <c r="AF177" s="45">
        <f t="shared" si="167"/>
        <v>0</v>
      </c>
      <c r="AG177" s="46" t="e">
        <f t="shared" si="168"/>
        <v>#DIV/0!</v>
      </c>
      <c r="AH177" s="26">
        <f t="shared" si="169"/>
        <v>0</v>
      </c>
      <c r="AI177" s="46" t="e">
        <f t="shared" si="170"/>
        <v>#DIV/0!</v>
      </c>
      <c r="AJ177" s="46" t="e">
        <f t="shared" si="171"/>
        <v>#DIV/0!</v>
      </c>
      <c r="AK177" s="61">
        <v>1</v>
      </c>
      <c r="AL177" s="27" t="e">
        <f t="shared" si="172"/>
        <v>#DIV/0!</v>
      </c>
      <c r="AM177" s="25" t="e">
        <f t="shared" si="173"/>
        <v>#DIV/0!</v>
      </c>
      <c r="AN177" s="25" t="e">
        <f t="shared" si="174"/>
        <v>#DIV/0!</v>
      </c>
      <c r="AO177" s="25" t="e">
        <f t="shared" si="175"/>
        <v>#DIV/0!</v>
      </c>
      <c r="AR177" s="11">
        <f t="shared" si="176"/>
        <v>180</v>
      </c>
      <c r="AS177" s="20" t="s">
        <v>147</v>
      </c>
      <c r="AU177" s="13" t="s">
        <v>142</v>
      </c>
      <c r="AV177" s="75" t="e">
        <f>VLOOKUP(AT177,Ülke!$A$1:$D$46,2,0)</f>
        <v>#N/A</v>
      </c>
      <c r="AW177" s="29" t="e">
        <f t="shared" si="177"/>
        <v>#DIV/0!</v>
      </c>
      <c r="AX177" s="64" t="e">
        <f t="shared" si="178"/>
        <v>#DIV/0!</v>
      </c>
      <c r="AY177" s="65">
        <v>43846</v>
      </c>
      <c r="AZ177" s="65">
        <v>44675</v>
      </c>
      <c r="BA177" s="50">
        <f t="shared" si="179"/>
        <v>-44675</v>
      </c>
      <c r="BB177" s="66" t="e">
        <f t="shared" si="180"/>
        <v>#DIV/0!</v>
      </c>
      <c r="BC177" s="67">
        <v>44676</v>
      </c>
      <c r="BD177" s="66" t="s">
        <v>118</v>
      </c>
      <c r="BE177" s="58" t="e">
        <f t="shared" si="181"/>
        <v>#DIV/0!</v>
      </c>
      <c r="BF177" s="30" t="e">
        <f t="shared" si="182"/>
        <v>#DIV/0!</v>
      </c>
      <c r="BG177" s="31"/>
      <c r="BH177" s="32" t="e">
        <f t="shared" si="183"/>
        <v>#DIV/0!</v>
      </c>
      <c r="BI177" s="28">
        <v>0.05</v>
      </c>
      <c r="BJ177" s="28">
        <v>2.5000000000000001E-2</v>
      </c>
      <c r="BK177" s="33" t="e">
        <f t="shared" si="184"/>
        <v>#DIV/0!</v>
      </c>
      <c r="BL177" s="33" t="e">
        <f t="shared" si="190"/>
        <v>#DIV/0!</v>
      </c>
      <c r="BM177" s="48" t="s">
        <v>139</v>
      </c>
      <c r="BO177" s="14" t="s">
        <v>84</v>
      </c>
      <c r="BP177" s="68"/>
      <c r="BQ177" s="14"/>
      <c r="BR177" s="35">
        <v>1257250.1000000001</v>
      </c>
      <c r="BS177" s="73">
        <v>62862.51</v>
      </c>
      <c r="BT177" s="98" t="e">
        <f t="shared" si="185"/>
        <v>#DIV/0!</v>
      </c>
      <c r="BU177" s="35">
        <v>45540</v>
      </c>
      <c r="BV177" s="36" t="s">
        <v>84</v>
      </c>
      <c r="BW177" s="37" t="s">
        <v>90</v>
      </c>
      <c r="BX177" s="38"/>
      <c r="BY177" s="36" t="s">
        <v>84</v>
      </c>
      <c r="BZ177" s="57">
        <v>2023</v>
      </c>
      <c r="CA177" s="32">
        <f>VLOOKUP(BZ177,$GP$1:$GR$17,2,0)</f>
        <v>31680</v>
      </c>
      <c r="CB177" s="32">
        <f>VLOOKUP(BZ177,$GP$1:$GR$17,3,0)</f>
        <v>264294</v>
      </c>
      <c r="CC177" s="32" t="e">
        <f t="shared" si="191"/>
        <v>#DIV/0!</v>
      </c>
      <c r="CD177" s="14" t="str">
        <f t="shared" si="186"/>
        <v/>
      </c>
      <c r="CF177" s="69">
        <f t="shared" si="187"/>
        <v>45540</v>
      </c>
      <c r="CG177" s="69" t="e">
        <f t="shared" si="188"/>
        <v>#DIV/0!</v>
      </c>
      <c r="CH177" s="69" t="e">
        <f t="shared" si="189"/>
        <v>#DIV/0!</v>
      </c>
      <c r="CL177" s="25"/>
      <c r="CM177" s="25"/>
      <c r="CN177" s="25"/>
      <c r="CR177" s="25"/>
      <c r="CS177" s="25"/>
      <c r="CT177" s="25"/>
      <c r="CX177" s="25"/>
      <c r="CY177" s="25"/>
      <c r="CZ177" s="25"/>
      <c r="DD177" s="25"/>
      <c r="DE177" s="25"/>
      <c r="DF177" s="25"/>
      <c r="DG177" s="25">
        <f t="shared" si="192"/>
        <v>0</v>
      </c>
    </row>
    <row r="178" spans="1:111" x14ac:dyDescent="0.25">
      <c r="A178" s="13"/>
      <c r="B178" s="13"/>
      <c r="C178" s="13"/>
      <c r="D178" s="24"/>
      <c r="E178" s="24"/>
      <c r="F178" s="100">
        <f t="shared" si="164"/>
        <v>0</v>
      </c>
      <c r="G178" s="21"/>
      <c r="J178" s="63"/>
      <c r="L178" s="63" t="s">
        <v>58</v>
      </c>
      <c r="M178" s="23" t="s">
        <v>61</v>
      </c>
      <c r="N178" s="13" t="s">
        <v>170</v>
      </c>
      <c r="O178" s="13" t="s">
        <v>148</v>
      </c>
      <c r="P178" s="13" t="s">
        <v>171</v>
      </c>
      <c r="U178" s="12">
        <f t="shared" si="165"/>
        <v>90</v>
      </c>
      <c r="X178" s="13"/>
      <c r="Y178" s="13"/>
      <c r="AA178" s="34" t="s">
        <v>84</v>
      </c>
      <c r="AB178" s="25">
        <v>0</v>
      </c>
      <c r="AC178" s="25">
        <f t="shared" si="166"/>
        <v>0</v>
      </c>
      <c r="AD178" s="55"/>
      <c r="AE178" s="55"/>
      <c r="AF178" s="45">
        <f t="shared" si="167"/>
        <v>0</v>
      </c>
      <c r="AG178" s="46" t="e">
        <f t="shared" si="168"/>
        <v>#DIV/0!</v>
      </c>
      <c r="AH178" s="26">
        <f t="shared" si="169"/>
        <v>0</v>
      </c>
      <c r="AI178" s="46" t="e">
        <f t="shared" si="170"/>
        <v>#DIV/0!</v>
      </c>
      <c r="AJ178" s="46" t="e">
        <f t="shared" si="171"/>
        <v>#DIV/0!</v>
      </c>
      <c r="AK178" s="61">
        <v>1</v>
      </c>
      <c r="AL178" s="27" t="e">
        <f t="shared" si="172"/>
        <v>#DIV/0!</v>
      </c>
      <c r="AM178" s="25" t="e">
        <f t="shared" si="173"/>
        <v>#DIV/0!</v>
      </c>
      <c r="AN178" s="25" t="e">
        <f t="shared" si="174"/>
        <v>#DIV/0!</v>
      </c>
      <c r="AO178" s="25" t="e">
        <f t="shared" si="175"/>
        <v>#DIV/0!</v>
      </c>
      <c r="AR178" s="11">
        <f t="shared" si="176"/>
        <v>180</v>
      </c>
      <c r="AS178" s="20" t="s">
        <v>147</v>
      </c>
      <c r="AU178" s="13" t="s">
        <v>142</v>
      </c>
      <c r="AV178" s="75" t="e">
        <f>VLOOKUP(AT178,Ülke!$A$1:$D$46,2,0)</f>
        <v>#N/A</v>
      </c>
      <c r="AW178" s="29" t="e">
        <f t="shared" si="177"/>
        <v>#DIV/0!</v>
      </c>
      <c r="AX178" s="64" t="e">
        <f t="shared" si="178"/>
        <v>#DIV/0!</v>
      </c>
      <c r="AY178" s="65">
        <v>43846</v>
      </c>
      <c r="AZ178" s="65">
        <v>44675</v>
      </c>
      <c r="BA178" s="50">
        <f t="shared" si="179"/>
        <v>-44675</v>
      </c>
      <c r="BB178" s="66" t="e">
        <f t="shared" si="180"/>
        <v>#DIV/0!</v>
      </c>
      <c r="BC178" s="67">
        <v>44676</v>
      </c>
      <c r="BD178" s="66" t="s">
        <v>118</v>
      </c>
      <c r="BE178" s="58" t="e">
        <f t="shared" si="181"/>
        <v>#DIV/0!</v>
      </c>
      <c r="BF178" s="30" t="e">
        <f t="shared" si="182"/>
        <v>#DIV/0!</v>
      </c>
      <c r="BG178" s="31"/>
      <c r="BH178" s="32" t="e">
        <f t="shared" si="183"/>
        <v>#DIV/0!</v>
      </c>
      <c r="BI178" s="28">
        <v>0.05</v>
      </c>
      <c r="BJ178" s="28">
        <v>2.5000000000000001E-2</v>
      </c>
      <c r="BK178" s="33" t="e">
        <f t="shared" si="184"/>
        <v>#DIV/0!</v>
      </c>
      <c r="BL178" s="33" t="e">
        <f t="shared" si="190"/>
        <v>#DIV/0!</v>
      </c>
      <c r="BM178" s="48" t="s">
        <v>139</v>
      </c>
      <c r="BO178" s="14" t="s">
        <v>84</v>
      </c>
      <c r="BP178" s="68"/>
      <c r="BQ178" s="14"/>
      <c r="BR178" s="35">
        <v>1257250.1000000001</v>
      </c>
      <c r="BS178" s="73">
        <v>62862.51</v>
      </c>
      <c r="BT178" s="98" t="e">
        <f t="shared" si="185"/>
        <v>#DIV/0!</v>
      </c>
      <c r="BU178" s="35">
        <v>45540</v>
      </c>
      <c r="BV178" s="36" t="s">
        <v>84</v>
      </c>
      <c r="BW178" s="37" t="s">
        <v>90</v>
      </c>
      <c r="BX178" s="38"/>
      <c r="BY178" s="36" t="s">
        <v>84</v>
      </c>
      <c r="BZ178" s="57">
        <v>2023</v>
      </c>
      <c r="CA178" s="32">
        <f>VLOOKUP(BZ178,$GP$1:$GR$17,2,0)</f>
        <v>31680</v>
      </c>
      <c r="CB178" s="32">
        <f>VLOOKUP(BZ178,$GP$1:$GR$17,3,0)</f>
        <v>264294</v>
      </c>
      <c r="CC178" s="32" t="e">
        <f t="shared" si="191"/>
        <v>#DIV/0!</v>
      </c>
      <c r="CD178" s="14" t="str">
        <f t="shared" si="186"/>
        <v/>
      </c>
      <c r="CF178" s="69">
        <f t="shared" si="187"/>
        <v>45540</v>
      </c>
      <c r="CG178" s="69" t="e">
        <f t="shared" si="188"/>
        <v>#DIV/0!</v>
      </c>
      <c r="CH178" s="69" t="e">
        <f t="shared" si="189"/>
        <v>#DIV/0!</v>
      </c>
      <c r="CL178" s="25"/>
      <c r="CM178" s="25"/>
      <c r="CN178" s="25"/>
      <c r="CR178" s="25"/>
      <c r="CS178" s="25"/>
      <c r="CT178" s="25"/>
      <c r="CX178" s="25"/>
      <c r="CY178" s="25"/>
      <c r="CZ178" s="25"/>
      <c r="DD178" s="25"/>
      <c r="DE178" s="25"/>
      <c r="DF178" s="25"/>
      <c r="DG178" s="25">
        <f t="shared" si="192"/>
        <v>0</v>
      </c>
    </row>
    <row r="179" spans="1:111" x14ac:dyDescent="0.25">
      <c r="A179" s="13"/>
      <c r="B179" s="13"/>
      <c r="C179" s="13"/>
      <c r="D179" s="24"/>
      <c r="E179" s="24"/>
      <c r="F179" s="100">
        <f t="shared" si="164"/>
        <v>0</v>
      </c>
      <c r="G179" s="21"/>
      <c r="J179" s="63"/>
      <c r="L179" s="63" t="s">
        <v>58</v>
      </c>
      <c r="M179" s="23" t="s">
        <v>61</v>
      </c>
      <c r="N179" s="13" t="s">
        <v>170</v>
      </c>
      <c r="O179" s="13" t="s">
        <v>148</v>
      </c>
      <c r="P179" s="13" t="s">
        <v>171</v>
      </c>
      <c r="U179" s="12">
        <f t="shared" si="165"/>
        <v>90</v>
      </c>
      <c r="X179" s="13"/>
      <c r="Y179" s="13"/>
      <c r="AA179" s="34" t="s">
        <v>84</v>
      </c>
      <c r="AB179" s="25">
        <v>0</v>
      </c>
      <c r="AC179" s="25">
        <f t="shared" si="166"/>
        <v>0</v>
      </c>
      <c r="AD179" s="55"/>
      <c r="AE179" s="55"/>
      <c r="AF179" s="45">
        <f t="shared" si="167"/>
        <v>0</v>
      </c>
      <c r="AG179" s="46" t="e">
        <f t="shared" si="168"/>
        <v>#DIV/0!</v>
      </c>
      <c r="AH179" s="26">
        <f t="shared" si="169"/>
        <v>0</v>
      </c>
      <c r="AI179" s="46" t="e">
        <f t="shared" si="170"/>
        <v>#DIV/0!</v>
      </c>
      <c r="AJ179" s="46" t="e">
        <f t="shared" si="171"/>
        <v>#DIV/0!</v>
      </c>
      <c r="AK179" s="61">
        <v>1</v>
      </c>
      <c r="AL179" s="27" t="e">
        <f t="shared" si="172"/>
        <v>#DIV/0!</v>
      </c>
      <c r="AM179" s="25" t="e">
        <f t="shared" si="173"/>
        <v>#DIV/0!</v>
      </c>
      <c r="AN179" s="25" t="e">
        <f t="shared" si="174"/>
        <v>#DIV/0!</v>
      </c>
      <c r="AO179" s="25" t="e">
        <f t="shared" si="175"/>
        <v>#DIV/0!</v>
      </c>
      <c r="AR179" s="11">
        <f t="shared" si="176"/>
        <v>180</v>
      </c>
      <c r="AS179" s="20" t="s">
        <v>147</v>
      </c>
      <c r="AU179" s="13" t="s">
        <v>142</v>
      </c>
      <c r="AV179" s="75" t="e">
        <f>VLOOKUP(AT179,Ülke!$A$1:$D$46,2,0)</f>
        <v>#N/A</v>
      </c>
      <c r="AW179" s="29" t="e">
        <f t="shared" si="177"/>
        <v>#DIV/0!</v>
      </c>
      <c r="AX179" s="64" t="e">
        <f t="shared" si="178"/>
        <v>#DIV/0!</v>
      </c>
      <c r="AY179" s="65">
        <v>43846</v>
      </c>
      <c r="AZ179" s="65">
        <v>44675</v>
      </c>
      <c r="BA179" s="50">
        <f t="shared" si="179"/>
        <v>-44675</v>
      </c>
      <c r="BB179" s="66" t="e">
        <f t="shared" si="180"/>
        <v>#DIV/0!</v>
      </c>
      <c r="BC179" s="67">
        <v>44676</v>
      </c>
      <c r="BD179" s="66" t="s">
        <v>118</v>
      </c>
      <c r="BE179" s="58" t="e">
        <f t="shared" si="181"/>
        <v>#DIV/0!</v>
      </c>
      <c r="BF179" s="30" t="e">
        <f t="shared" si="182"/>
        <v>#DIV/0!</v>
      </c>
      <c r="BG179" s="31"/>
      <c r="BH179" s="32" t="e">
        <f t="shared" si="183"/>
        <v>#DIV/0!</v>
      </c>
      <c r="BI179" s="28">
        <v>0.05</v>
      </c>
      <c r="BJ179" s="28">
        <v>2.5000000000000001E-2</v>
      </c>
      <c r="BK179" s="33" t="e">
        <f t="shared" si="184"/>
        <v>#DIV/0!</v>
      </c>
      <c r="BL179" s="33" t="e">
        <f t="shared" si="190"/>
        <v>#DIV/0!</v>
      </c>
      <c r="BM179" s="48" t="s">
        <v>139</v>
      </c>
      <c r="BO179" s="14" t="s">
        <v>84</v>
      </c>
      <c r="BP179" s="68"/>
      <c r="BQ179" s="14"/>
      <c r="BR179" s="35">
        <v>1257250.1000000001</v>
      </c>
      <c r="BS179" s="73">
        <v>62862.51</v>
      </c>
      <c r="BT179" s="98" t="e">
        <f t="shared" si="185"/>
        <v>#DIV/0!</v>
      </c>
      <c r="BU179" s="35">
        <v>45540</v>
      </c>
      <c r="BV179" s="36" t="s">
        <v>84</v>
      </c>
      <c r="BW179" s="37" t="s">
        <v>90</v>
      </c>
      <c r="BX179" s="38"/>
      <c r="BY179" s="36" t="s">
        <v>84</v>
      </c>
      <c r="BZ179" s="57">
        <v>2023</v>
      </c>
      <c r="CA179" s="32">
        <f>VLOOKUP(BZ179,$GP$1:$GR$17,2,0)</f>
        <v>31680</v>
      </c>
      <c r="CB179" s="32">
        <f>VLOOKUP(BZ179,$GP$1:$GR$17,3,0)</f>
        <v>264294</v>
      </c>
      <c r="CC179" s="32" t="e">
        <f t="shared" si="191"/>
        <v>#DIV/0!</v>
      </c>
      <c r="CD179" s="14" t="str">
        <f t="shared" si="186"/>
        <v/>
      </c>
      <c r="CF179" s="69">
        <f t="shared" si="187"/>
        <v>45540</v>
      </c>
      <c r="CG179" s="69" t="e">
        <f t="shared" si="188"/>
        <v>#DIV/0!</v>
      </c>
      <c r="CH179" s="69" t="e">
        <f t="shared" si="189"/>
        <v>#DIV/0!</v>
      </c>
      <c r="CL179" s="25"/>
      <c r="CM179" s="25"/>
      <c r="CN179" s="25"/>
      <c r="CR179" s="25"/>
      <c r="CS179" s="25"/>
      <c r="CT179" s="25"/>
      <c r="CX179" s="25"/>
      <c r="CY179" s="25"/>
      <c r="CZ179" s="25"/>
      <c r="DD179" s="25"/>
      <c r="DE179" s="25"/>
      <c r="DF179" s="25"/>
      <c r="DG179" s="25">
        <f t="shared" si="192"/>
        <v>0</v>
      </c>
    </row>
    <row r="180" spans="1:111" x14ac:dyDescent="0.25">
      <c r="A180" s="13"/>
      <c r="B180" s="13"/>
      <c r="C180" s="13"/>
      <c r="D180" s="24"/>
      <c r="E180" s="24"/>
      <c r="F180" s="100">
        <f t="shared" si="164"/>
        <v>0</v>
      </c>
      <c r="G180" s="21"/>
      <c r="J180" s="63"/>
      <c r="L180" s="63" t="s">
        <v>58</v>
      </c>
      <c r="M180" s="23" t="s">
        <v>61</v>
      </c>
      <c r="N180" s="13" t="s">
        <v>170</v>
      </c>
      <c r="O180" s="13" t="s">
        <v>148</v>
      </c>
      <c r="P180" s="13" t="s">
        <v>171</v>
      </c>
      <c r="U180" s="12">
        <f t="shared" si="165"/>
        <v>90</v>
      </c>
      <c r="X180" s="13"/>
      <c r="Y180" s="13"/>
      <c r="AA180" s="34" t="s">
        <v>84</v>
      </c>
      <c r="AB180" s="25">
        <v>0</v>
      </c>
      <c r="AC180" s="25">
        <f t="shared" si="166"/>
        <v>0</v>
      </c>
      <c r="AD180" s="55"/>
      <c r="AE180" s="55"/>
      <c r="AF180" s="45">
        <f t="shared" si="167"/>
        <v>0</v>
      </c>
      <c r="AG180" s="46" t="e">
        <f t="shared" si="168"/>
        <v>#DIV/0!</v>
      </c>
      <c r="AH180" s="26">
        <f t="shared" si="169"/>
        <v>0</v>
      </c>
      <c r="AI180" s="46" t="e">
        <f t="shared" si="170"/>
        <v>#DIV/0!</v>
      </c>
      <c r="AJ180" s="46" t="e">
        <f t="shared" si="171"/>
        <v>#DIV/0!</v>
      </c>
      <c r="AK180" s="61">
        <v>1</v>
      </c>
      <c r="AL180" s="27" t="e">
        <f t="shared" si="172"/>
        <v>#DIV/0!</v>
      </c>
      <c r="AM180" s="25" t="e">
        <f t="shared" si="173"/>
        <v>#DIV/0!</v>
      </c>
      <c r="AN180" s="25" t="e">
        <f t="shared" si="174"/>
        <v>#DIV/0!</v>
      </c>
      <c r="AO180" s="25" t="e">
        <f t="shared" si="175"/>
        <v>#DIV/0!</v>
      </c>
      <c r="AR180" s="11">
        <f t="shared" si="176"/>
        <v>180</v>
      </c>
      <c r="AS180" s="20" t="s">
        <v>147</v>
      </c>
      <c r="AU180" s="13" t="s">
        <v>142</v>
      </c>
      <c r="AV180" s="75" t="e">
        <f>VLOOKUP(AT180,Ülke!$A$1:$D$46,2,0)</f>
        <v>#N/A</v>
      </c>
      <c r="AW180" s="29" t="e">
        <f t="shared" si="177"/>
        <v>#DIV/0!</v>
      </c>
      <c r="AX180" s="64" t="e">
        <f t="shared" si="178"/>
        <v>#DIV/0!</v>
      </c>
      <c r="AY180" s="65">
        <v>43846</v>
      </c>
      <c r="AZ180" s="65">
        <v>44675</v>
      </c>
      <c r="BA180" s="50">
        <f t="shared" si="179"/>
        <v>-44675</v>
      </c>
      <c r="BB180" s="66" t="e">
        <f t="shared" si="180"/>
        <v>#DIV/0!</v>
      </c>
      <c r="BC180" s="67">
        <v>44676</v>
      </c>
      <c r="BD180" s="66" t="s">
        <v>118</v>
      </c>
      <c r="BE180" s="58" t="e">
        <f t="shared" si="181"/>
        <v>#DIV/0!</v>
      </c>
      <c r="BF180" s="30" t="e">
        <f t="shared" si="182"/>
        <v>#DIV/0!</v>
      </c>
      <c r="BG180" s="31"/>
      <c r="BH180" s="32" t="e">
        <f t="shared" si="183"/>
        <v>#DIV/0!</v>
      </c>
      <c r="BI180" s="28">
        <v>0.05</v>
      </c>
      <c r="BJ180" s="28">
        <v>2.5000000000000001E-2</v>
      </c>
      <c r="BK180" s="33" t="e">
        <f t="shared" si="184"/>
        <v>#DIV/0!</v>
      </c>
      <c r="BL180" s="33" t="e">
        <f t="shared" si="190"/>
        <v>#DIV/0!</v>
      </c>
      <c r="BM180" s="48" t="s">
        <v>139</v>
      </c>
      <c r="BO180" s="14" t="s">
        <v>84</v>
      </c>
      <c r="BP180" s="68"/>
      <c r="BQ180" s="14"/>
      <c r="BR180" s="35">
        <v>1257250.1000000001</v>
      </c>
      <c r="BS180" s="73">
        <v>62862.51</v>
      </c>
      <c r="BT180" s="98" t="e">
        <f t="shared" si="185"/>
        <v>#DIV/0!</v>
      </c>
      <c r="BU180" s="35">
        <v>45540</v>
      </c>
      <c r="BV180" s="36" t="s">
        <v>84</v>
      </c>
      <c r="BW180" s="37" t="s">
        <v>90</v>
      </c>
      <c r="BX180" s="38"/>
      <c r="BY180" s="36" t="s">
        <v>84</v>
      </c>
      <c r="BZ180" s="57">
        <v>2023</v>
      </c>
      <c r="CA180" s="32">
        <f>VLOOKUP(BZ180,$GP$1:$GR$17,2,0)</f>
        <v>31680</v>
      </c>
      <c r="CB180" s="32">
        <f>VLOOKUP(BZ180,$GP$1:$GR$17,3,0)</f>
        <v>264294</v>
      </c>
      <c r="CC180" s="32" t="e">
        <f t="shared" si="191"/>
        <v>#DIV/0!</v>
      </c>
      <c r="CD180" s="14" t="str">
        <f t="shared" si="186"/>
        <v/>
      </c>
      <c r="CF180" s="69">
        <f t="shared" si="187"/>
        <v>45540</v>
      </c>
      <c r="CG180" s="69" t="e">
        <f t="shared" si="188"/>
        <v>#DIV/0!</v>
      </c>
      <c r="CH180" s="69" t="e">
        <f t="shared" si="189"/>
        <v>#DIV/0!</v>
      </c>
      <c r="CL180" s="25"/>
      <c r="CM180" s="25"/>
      <c r="CN180" s="25"/>
      <c r="CR180" s="25"/>
      <c r="CS180" s="25"/>
      <c r="CT180" s="25"/>
      <c r="CX180" s="25"/>
      <c r="CY180" s="25"/>
      <c r="CZ180" s="25"/>
      <c r="DD180" s="25"/>
      <c r="DE180" s="25"/>
      <c r="DF180" s="25"/>
      <c r="DG180" s="25">
        <f t="shared" si="192"/>
        <v>0</v>
      </c>
    </row>
    <row r="181" spans="1:111" x14ac:dyDescent="0.25">
      <c r="A181" s="13"/>
      <c r="B181" s="13"/>
      <c r="C181" s="13"/>
      <c r="D181" s="24"/>
      <c r="E181" s="24"/>
      <c r="F181" s="100">
        <f t="shared" si="164"/>
        <v>0</v>
      </c>
      <c r="G181" s="21"/>
      <c r="J181" s="63"/>
      <c r="L181" s="63" t="s">
        <v>58</v>
      </c>
      <c r="M181" s="23" t="s">
        <v>61</v>
      </c>
      <c r="N181" s="13" t="s">
        <v>170</v>
      </c>
      <c r="O181" s="13" t="s">
        <v>148</v>
      </c>
      <c r="P181" s="13" t="s">
        <v>171</v>
      </c>
      <c r="U181" s="12">
        <f t="shared" si="165"/>
        <v>90</v>
      </c>
      <c r="X181" s="13"/>
      <c r="Y181" s="13"/>
      <c r="AA181" s="34" t="s">
        <v>84</v>
      </c>
      <c r="AB181" s="25">
        <v>0</v>
      </c>
      <c r="AC181" s="25">
        <f t="shared" si="166"/>
        <v>0</v>
      </c>
      <c r="AD181" s="55"/>
      <c r="AE181" s="55"/>
      <c r="AF181" s="45">
        <f t="shared" si="167"/>
        <v>0</v>
      </c>
      <c r="AG181" s="46" t="e">
        <f t="shared" si="168"/>
        <v>#DIV/0!</v>
      </c>
      <c r="AH181" s="26">
        <f t="shared" si="169"/>
        <v>0</v>
      </c>
      <c r="AI181" s="46" t="e">
        <f t="shared" si="170"/>
        <v>#DIV/0!</v>
      </c>
      <c r="AJ181" s="46" t="e">
        <f t="shared" si="171"/>
        <v>#DIV/0!</v>
      </c>
      <c r="AK181" s="61">
        <v>1</v>
      </c>
      <c r="AL181" s="27" t="e">
        <f t="shared" si="172"/>
        <v>#DIV/0!</v>
      </c>
      <c r="AM181" s="25" t="e">
        <f t="shared" si="173"/>
        <v>#DIV/0!</v>
      </c>
      <c r="AN181" s="25" t="e">
        <f t="shared" si="174"/>
        <v>#DIV/0!</v>
      </c>
      <c r="AO181" s="25" t="e">
        <f t="shared" si="175"/>
        <v>#DIV/0!</v>
      </c>
      <c r="AR181" s="11">
        <f t="shared" si="176"/>
        <v>180</v>
      </c>
      <c r="AS181" s="20" t="s">
        <v>147</v>
      </c>
      <c r="AU181" s="13" t="s">
        <v>142</v>
      </c>
      <c r="AV181" s="75" t="e">
        <f>VLOOKUP(AT181,Ülke!$A$1:$D$46,2,0)</f>
        <v>#N/A</v>
      </c>
      <c r="AW181" s="29" t="e">
        <f t="shared" si="177"/>
        <v>#DIV/0!</v>
      </c>
      <c r="AX181" s="64" t="e">
        <f t="shared" si="178"/>
        <v>#DIV/0!</v>
      </c>
      <c r="AY181" s="65">
        <v>43846</v>
      </c>
      <c r="AZ181" s="65">
        <v>44675</v>
      </c>
      <c r="BA181" s="50">
        <f t="shared" si="179"/>
        <v>-44675</v>
      </c>
      <c r="BB181" s="66" t="e">
        <f t="shared" si="180"/>
        <v>#DIV/0!</v>
      </c>
      <c r="BC181" s="67">
        <v>44676</v>
      </c>
      <c r="BD181" s="66" t="s">
        <v>118</v>
      </c>
      <c r="BE181" s="58" t="e">
        <f t="shared" si="181"/>
        <v>#DIV/0!</v>
      </c>
      <c r="BF181" s="30" t="e">
        <f t="shared" si="182"/>
        <v>#DIV/0!</v>
      </c>
      <c r="BG181" s="31"/>
      <c r="BH181" s="32" t="e">
        <f t="shared" si="183"/>
        <v>#DIV/0!</v>
      </c>
      <c r="BI181" s="28">
        <v>0.05</v>
      </c>
      <c r="BJ181" s="28">
        <v>2.5000000000000001E-2</v>
      </c>
      <c r="BK181" s="33" t="e">
        <f t="shared" si="184"/>
        <v>#DIV/0!</v>
      </c>
      <c r="BL181" s="33" t="e">
        <f t="shared" si="190"/>
        <v>#DIV/0!</v>
      </c>
      <c r="BM181" s="48" t="s">
        <v>139</v>
      </c>
      <c r="BO181" s="14" t="s">
        <v>84</v>
      </c>
      <c r="BP181" s="68"/>
      <c r="BQ181" s="14"/>
      <c r="BR181" s="35">
        <v>1257250.1000000001</v>
      </c>
      <c r="BS181" s="73">
        <v>62862.51</v>
      </c>
      <c r="BT181" s="98" t="e">
        <f t="shared" si="185"/>
        <v>#DIV/0!</v>
      </c>
      <c r="BU181" s="35">
        <v>45540</v>
      </c>
      <c r="BV181" s="36" t="s">
        <v>84</v>
      </c>
      <c r="BW181" s="37" t="s">
        <v>90</v>
      </c>
      <c r="BX181" s="38"/>
      <c r="BY181" s="36" t="s">
        <v>84</v>
      </c>
      <c r="BZ181" s="57">
        <v>2023</v>
      </c>
      <c r="CA181" s="32">
        <f>VLOOKUP(BZ181,$GP$1:$GR$17,2,0)</f>
        <v>31680</v>
      </c>
      <c r="CB181" s="32">
        <f>VLOOKUP(BZ181,$GP$1:$GR$17,3,0)</f>
        <v>264294</v>
      </c>
      <c r="CC181" s="32" t="e">
        <f t="shared" si="191"/>
        <v>#DIV/0!</v>
      </c>
      <c r="CD181" s="14" t="str">
        <f t="shared" si="186"/>
        <v/>
      </c>
      <c r="CF181" s="69">
        <f t="shared" si="187"/>
        <v>45540</v>
      </c>
      <c r="CG181" s="69" t="e">
        <f t="shared" si="188"/>
        <v>#DIV/0!</v>
      </c>
      <c r="CH181" s="69" t="e">
        <f t="shared" si="189"/>
        <v>#DIV/0!</v>
      </c>
      <c r="CL181" s="25"/>
      <c r="CM181" s="25"/>
      <c r="CN181" s="25"/>
      <c r="CR181" s="25"/>
      <c r="CS181" s="25"/>
      <c r="CT181" s="25"/>
      <c r="CX181" s="25"/>
      <c r="CY181" s="25"/>
      <c r="CZ181" s="25"/>
      <c r="DD181" s="25"/>
      <c r="DE181" s="25"/>
      <c r="DF181" s="25"/>
      <c r="DG181" s="25">
        <f t="shared" si="192"/>
        <v>0</v>
      </c>
    </row>
    <row r="182" spans="1:111" x14ac:dyDescent="0.25">
      <c r="A182" s="13"/>
      <c r="B182" s="13"/>
      <c r="C182" s="13"/>
      <c r="D182" s="24"/>
      <c r="E182" s="24"/>
      <c r="F182" s="100">
        <f t="shared" si="164"/>
        <v>0</v>
      </c>
      <c r="G182" s="21"/>
      <c r="J182" s="63"/>
      <c r="L182" s="63" t="s">
        <v>58</v>
      </c>
      <c r="M182" s="23" t="s">
        <v>61</v>
      </c>
      <c r="N182" s="13" t="s">
        <v>170</v>
      </c>
      <c r="O182" s="13" t="s">
        <v>148</v>
      </c>
      <c r="P182" s="13" t="s">
        <v>171</v>
      </c>
      <c r="U182" s="12">
        <f t="shared" si="165"/>
        <v>90</v>
      </c>
      <c r="X182" s="13"/>
      <c r="Y182" s="13"/>
      <c r="AA182" s="34" t="s">
        <v>84</v>
      </c>
      <c r="AB182" s="25">
        <v>0</v>
      </c>
      <c r="AC182" s="25">
        <f t="shared" si="166"/>
        <v>0</v>
      </c>
      <c r="AD182" s="55"/>
      <c r="AE182" s="55"/>
      <c r="AF182" s="45">
        <f t="shared" si="167"/>
        <v>0</v>
      </c>
      <c r="AG182" s="46" t="e">
        <f t="shared" si="168"/>
        <v>#DIV/0!</v>
      </c>
      <c r="AH182" s="26">
        <f t="shared" si="169"/>
        <v>0</v>
      </c>
      <c r="AI182" s="46" t="e">
        <f t="shared" si="170"/>
        <v>#DIV/0!</v>
      </c>
      <c r="AJ182" s="46" t="e">
        <f t="shared" si="171"/>
        <v>#DIV/0!</v>
      </c>
      <c r="AK182" s="61">
        <v>1</v>
      </c>
      <c r="AL182" s="27" t="e">
        <f t="shared" si="172"/>
        <v>#DIV/0!</v>
      </c>
      <c r="AM182" s="25" t="e">
        <f t="shared" si="173"/>
        <v>#DIV/0!</v>
      </c>
      <c r="AN182" s="25" t="e">
        <f t="shared" si="174"/>
        <v>#DIV/0!</v>
      </c>
      <c r="AO182" s="25" t="e">
        <f t="shared" si="175"/>
        <v>#DIV/0!</v>
      </c>
      <c r="AR182" s="11">
        <f t="shared" si="176"/>
        <v>180</v>
      </c>
      <c r="AS182" s="20" t="s">
        <v>147</v>
      </c>
      <c r="AU182" s="13" t="s">
        <v>142</v>
      </c>
      <c r="AV182" s="75" t="e">
        <f>VLOOKUP(AT182,Ülke!$A$1:$D$46,2,0)</f>
        <v>#N/A</v>
      </c>
      <c r="AW182" s="29" t="e">
        <f t="shared" si="177"/>
        <v>#DIV/0!</v>
      </c>
      <c r="AX182" s="64" t="e">
        <f t="shared" si="178"/>
        <v>#DIV/0!</v>
      </c>
      <c r="AY182" s="65">
        <v>43846</v>
      </c>
      <c r="AZ182" s="65">
        <v>44675</v>
      </c>
      <c r="BA182" s="50">
        <f t="shared" si="179"/>
        <v>-44675</v>
      </c>
      <c r="BB182" s="66" t="e">
        <f t="shared" si="180"/>
        <v>#DIV/0!</v>
      </c>
      <c r="BC182" s="67">
        <v>44676</v>
      </c>
      <c r="BD182" s="66" t="s">
        <v>118</v>
      </c>
      <c r="BE182" s="58" t="e">
        <f t="shared" si="181"/>
        <v>#DIV/0!</v>
      </c>
      <c r="BF182" s="30" t="e">
        <f t="shared" si="182"/>
        <v>#DIV/0!</v>
      </c>
      <c r="BG182" s="31"/>
      <c r="BH182" s="32" t="e">
        <f t="shared" si="183"/>
        <v>#DIV/0!</v>
      </c>
      <c r="BI182" s="28">
        <v>0.05</v>
      </c>
      <c r="BJ182" s="28">
        <v>2.5000000000000001E-2</v>
      </c>
      <c r="BK182" s="33" t="e">
        <f t="shared" si="184"/>
        <v>#DIV/0!</v>
      </c>
      <c r="BL182" s="33" t="e">
        <f t="shared" si="190"/>
        <v>#DIV/0!</v>
      </c>
      <c r="BM182" s="48" t="s">
        <v>139</v>
      </c>
      <c r="BO182" s="14" t="s">
        <v>84</v>
      </c>
      <c r="BP182" s="68"/>
      <c r="BQ182" s="14"/>
      <c r="BR182" s="35">
        <v>1257250.1000000001</v>
      </c>
      <c r="BS182" s="73">
        <v>62862.51</v>
      </c>
      <c r="BT182" s="98" t="e">
        <f t="shared" si="185"/>
        <v>#DIV/0!</v>
      </c>
      <c r="BU182" s="35">
        <v>45540</v>
      </c>
      <c r="BV182" s="36" t="s">
        <v>84</v>
      </c>
      <c r="BW182" s="37" t="s">
        <v>90</v>
      </c>
      <c r="BX182" s="38"/>
      <c r="BY182" s="36" t="s">
        <v>84</v>
      </c>
      <c r="BZ182" s="57">
        <v>2023</v>
      </c>
      <c r="CA182" s="32">
        <f>VLOOKUP(BZ182,$GP$1:$GR$17,2,0)</f>
        <v>31680</v>
      </c>
      <c r="CB182" s="32">
        <f>VLOOKUP(BZ182,$GP$1:$GR$17,3,0)</f>
        <v>264294</v>
      </c>
      <c r="CC182" s="32" t="e">
        <f t="shared" si="191"/>
        <v>#DIV/0!</v>
      </c>
      <c r="CD182" s="14" t="str">
        <f t="shared" si="186"/>
        <v/>
      </c>
      <c r="CF182" s="69">
        <f t="shared" si="187"/>
        <v>45540</v>
      </c>
      <c r="CG182" s="69" t="e">
        <f t="shared" si="188"/>
        <v>#DIV/0!</v>
      </c>
      <c r="CH182" s="69" t="e">
        <f t="shared" si="189"/>
        <v>#DIV/0!</v>
      </c>
      <c r="CL182" s="25"/>
      <c r="CM182" s="25"/>
      <c r="CN182" s="25"/>
      <c r="CR182" s="25"/>
      <c r="CS182" s="25"/>
      <c r="CT182" s="25"/>
      <c r="CX182" s="25"/>
      <c r="CY182" s="25"/>
      <c r="CZ182" s="25"/>
      <c r="DD182" s="25"/>
      <c r="DE182" s="25"/>
      <c r="DF182" s="25"/>
      <c r="DG182" s="25">
        <f t="shared" si="192"/>
        <v>0</v>
      </c>
    </row>
    <row r="183" spans="1:111" x14ac:dyDescent="0.25">
      <c r="A183" s="13"/>
      <c r="B183" s="13"/>
      <c r="C183" s="13"/>
      <c r="D183" s="24"/>
      <c r="E183" s="24"/>
      <c r="F183" s="100">
        <f t="shared" si="164"/>
        <v>0</v>
      </c>
      <c r="G183" s="21"/>
      <c r="J183" s="63"/>
      <c r="L183" s="63" t="s">
        <v>58</v>
      </c>
      <c r="M183" s="23" t="s">
        <v>61</v>
      </c>
      <c r="N183" s="13" t="s">
        <v>170</v>
      </c>
      <c r="O183" s="13" t="s">
        <v>148</v>
      </c>
      <c r="P183" s="13" t="s">
        <v>171</v>
      </c>
      <c r="U183" s="12">
        <f t="shared" si="165"/>
        <v>90</v>
      </c>
      <c r="X183" s="13"/>
      <c r="Y183" s="13"/>
      <c r="AA183" s="34" t="s">
        <v>84</v>
      </c>
      <c r="AB183" s="25">
        <v>0</v>
      </c>
      <c r="AC183" s="25">
        <f t="shared" si="166"/>
        <v>0</v>
      </c>
      <c r="AD183" s="55"/>
      <c r="AE183" s="55"/>
      <c r="AF183" s="45">
        <f t="shared" si="167"/>
        <v>0</v>
      </c>
      <c r="AG183" s="46" t="e">
        <f t="shared" si="168"/>
        <v>#DIV/0!</v>
      </c>
      <c r="AH183" s="26">
        <f t="shared" si="169"/>
        <v>0</v>
      </c>
      <c r="AI183" s="46" t="e">
        <f t="shared" si="170"/>
        <v>#DIV/0!</v>
      </c>
      <c r="AJ183" s="46" t="e">
        <f t="shared" si="171"/>
        <v>#DIV/0!</v>
      </c>
      <c r="AK183" s="61">
        <v>1</v>
      </c>
      <c r="AL183" s="27" t="e">
        <f t="shared" si="172"/>
        <v>#DIV/0!</v>
      </c>
      <c r="AM183" s="25" t="e">
        <f t="shared" si="173"/>
        <v>#DIV/0!</v>
      </c>
      <c r="AN183" s="25" t="e">
        <f t="shared" si="174"/>
        <v>#DIV/0!</v>
      </c>
      <c r="AO183" s="25" t="e">
        <f t="shared" si="175"/>
        <v>#DIV/0!</v>
      </c>
      <c r="AR183" s="11">
        <f t="shared" si="176"/>
        <v>180</v>
      </c>
      <c r="AS183" s="20" t="s">
        <v>147</v>
      </c>
      <c r="AU183" s="13" t="s">
        <v>142</v>
      </c>
      <c r="AV183" s="75" t="e">
        <f>VLOOKUP(AT183,Ülke!$A$1:$D$46,2,0)</f>
        <v>#N/A</v>
      </c>
      <c r="AW183" s="29" t="e">
        <f t="shared" si="177"/>
        <v>#DIV/0!</v>
      </c>
      <c r="AX183" s="64" t="e">
        <f t="shared" si="178"/>
        <v>#DIV/0!</v>
      </c>
      <c r="AY183" s="65">
        <v>43846</v>
      </c>
      <c r="AZ183" s="65">
        <v>44675</v>
      </c>
      <c r="BA183" s="50">
        <f t="shared" si="179"/>
        <v>-44675</v>
      </c>
      <c r="BB183" s="66" t="e">
        <f t="shared" si="180"/>
        <v>#DIV/0!</v>
      </c>
      <c r="BC183" s="67">
        <v>44676</v>
      </c>
      <c r="BD183" s="66" t="s">
        <v>118</v>
      </c>
      <c r="BE183" s="58" t="e">
        <f t="shared" si="181"/>
        <v>#DIV/0!</v>
      </c>
      <c r="BF183" s="30" t="e">
        <f t="shared" si="182"/>
        <v>#DIV/0!</v>
      </c>
      <c r="BG183" s="31"/>
      <c r="BH183" s="32" t="e">
        <f t="shared" si="183"/>
        <v>#DIV/0!</v>
      </c>
      <c r="BI183" s="28">
        <v>0.05</v>
      </c>
      <c r="BJ183" s="28">
        <v>2.5000000000000001E-2</v>
      </c>
      <c r="BK183" s="33" t="e">
        <f t="shared" si="184"/>
        <v>#DIV/0!</v>
      </c>
      <c r="BL183" s="33" t="e">
        <f t="shared" si="190"/>
        <v>#DIV/0!</v>
      </c>
      <c r="BM183" s="48" t="s">
        <v>139</v>
      </c>
      <c r="BO183" s="14" t="s">
        <v>84</v>
      </c>
      <c r="BP183" s="68"/>
      <c r="BQ183" s="14"/>
      <c r="BR183" s="35">
        <v>1257250.1000000001</v>
      </c>
      <c r="BS183" s="73">
        <v>62862.51</v>
      </c>
      <c r="BT183" s="98" t="e">
        <f t="shared" si="185"/>
        <v>#DIV/0!</v>
      </c>
      <c r="BU183" s="35">
        <v>45540</v>
      </c>
      <c r="BV183" s="36" t="s">
        <v>84</v>
      </c>
      <c r="BW183" s="37" t="s">
        <v>90</v>
      </c>
      <c r="BX183" s="38"/>
      <c r="BY183" s="36" t="s">
        <v>84</v>
      </c>
      <c r="BZ183" s="57">
        <v>2023</v>
      </c>
      <c r="CA183" s="32">
        <f>VLOOKUP(BZ183,$GP$1:$GR$17,2,0)</f>
        <v>31680</v>
      </c>
      <c r="CB183" s="32">
        <f>VLOOKUP(BZ183,$GP$1:$GR$17,3,0)</f>
        <v>264294</v>
      </c>
      <c r="CC183" s="32" t="e">
        <f t="shared" si="191"/>
        <v>#DIV/0!</v>
      </c>
      <c r="CD183" s="14" t="str">
        <f t="shared" si="186"/>
        <v/>
      </c>
      <c r="CF183" s="69">
        <f t="shared" si="187"/>
        <v>45540</v>
      </c>
      <c r="CG183" s="69" t="e">
        <f t="shared" si="188"/>
        <v>#DIV/0!</v>
      </c>
      <c r="CH183" s="69" t="e">
        <f t="shared" si="189"/>
        <v>#DIV/0!</v>
      </c>
      <c r="CL183" s="25"/>
      <c r="CM183" s="25"/>
      <c r="CN183" s="25"/>
      <c r="CR183" s="25"/>
      <c r="CS183" s="25"/>
      <c r="CT183" s="25"/>
      <c r="CX183" s="25"/>
      <c r="CY183" s="25"/>
      <c r="CZ183" s="25"/>
      <c r="DD183" s="25"/>
      <c r="DE183" s="25"/>
      <c r="DF183" s="25"/>
      <c r="DG183" s="25">
        <f t="shared" si="192"/>
        <v>0</v>
      </c>
    </row>
    <row r="184" spans="1:111" x14ac:dyDescent="0.25">
      <c r="A184" s="13"/>
      <c r="B184" s="13"/>
      <c r="C184" s="13"/>
      <c r="D184" s="24"/>
      <c r="E184" s="24"/>
      <c r="F184" s="100">
        <f t="shared" si="164"/>
        <v>0</v>
      </c>
      <c r="G184" s="21"/>
      <c r="J184" s="63"/>
      <c r="L184" s="63" t="s">
        <v>58</v>
      </c>
      <c r="M184" s="23" t="s">
        <v>61</v>
      </c>
      <c r="N184" s="13" t="s">
        <v>170</v>
      </c>
      <c r="O184" s="13" t="s">
        <v>148</v>
      </c>
      <c r="P184" s="13" t="s">
        <v>171</v>
      </c>
      <c r="U184" s="12">
        <f t="shared" si="165"/>
        <v>90</v>
      </c>
      <c r="X184" s="13"/>
      <c r="Y184" s="13"/>
      <c r="AA184" s="34" t="s">
        <v>84</v>
      </c>
      <c r="AB184" s="25">
        <v>0</v>
      </c>
      <c r="AC184" s="25">
        <f t="shared" si="166"/>
        <v>0</v>
      </c>
      <c r="AD184" s="55"/>
      <c r="AE184" s="55"/>
      <c r="AF184" s="45">
        <f t="shared" si="167"/>
        <v>0</v>
      </c>
      <c r="AG184" s="46" t="e">
        <f t="shared" si="168"/>
        <v>#DIV/0!</v>
      </c>
      <c r="AH184" s="26">
        <f t="shared" si="169"/>
        <v>0</v>
      </c>
      <c r="AI184" s="46" t="e">
        <f t="shared" si="170"/>
        <v>#DIV/0!</v>
      </c>
      <c r="AJ184" s="46" t="e">
        <f t="shared" si="171"/>
        <v>#DIV/0!</v>
      </c>
      <c r="AK184" s="61">
        <v>1</v>
      </c>
      <c r="AL184" s="27" t="e">
        <f t="shared" si="172"/>
        <v>#DIV/0!</v>
      </c>
      <c r="AM184" s="25" t="e">
        <f t="shared" si="173"/>
        <v>#DIV/0!</v>
      </c>
      <c r="AN184" s="25" t="e">
        <f t="shared" si="174"/>
        <v>#DIV/0!</v>
      </c>
      <c r="AO184" s="25" t="e">
        <f t="shared" si="175"/>
        <v>#DIV/0!</v>
      </c>
      <c r="AR184" s="11">
        <f t="shared" si="176"/>
        <v>180</v>
      </c>
      <c r="AS184" s="20" t="s">
        <v>147</v>
      </c>
      <c r="AU184" s="13" t="s">
        <v>142</v>
      </c>
      <c r="AV184" s="75" t="e">
        <f>VLOOKUP(AT184,Ülke!$A$1:$D$46,2,0)</f>
        <v>#N/A</v>
      </c>
      <c r="AW184" s="29" t="e">
        <f t="shared" si="177"/>
        <v>#DIV/0!</v>
      </c>
      <c r="AX184" s="64" t="e">
        <f t="shared" si="178"/>
        <v>#DIV/0!</v>
      </c>
      <c r="AY184" s="65">
        <v>43846</v>
      </c>
      <c r="AZ184" s="65">
        <v>44675</v>
      </c>
      <c r="BA184" s="50">
        <f t="shared" si="179"/>
        <v>-44675</v>
      </c>
      <c r="BB184" s="66" t="e">
        <f t="shared" si="180"/>
        <v>#DIV/0!</v>
      </c>
      <c r="BC184" s="67">
        <v>44676</v>
      </c>
      <c r="BD184" s="66" t="s">
        <v>118</v>
      </c>
      <c r="BE184" s="58" t="e">
        <f t="shared" si="181"/>
        <v>#DIV/0!</v>
      </c>
      <c r="BF184" s="30" t="e">
        <f t="shared" si="182"/>
        <v>#DIV/0!</v>
      </c>
      <c r="BG184" s="31"/>
      <c r="BH184" s="32" t="e">
        <f t="shared" si="183"/>
        <v>#DIV/0!</v>
      </c>
      <c r="BI184" s="28">
        <v>0.05</v>
      </c>
      <c r="BJ184" s="28">
        <v>2.5000000000000001E-2</v>
      </c>
      <c r="BK184" s="33" t="e">
        <f t="shared" si="184"/>
        <v>#DIV/0!</v>
      </c>
      <c r="BL184" s="33" t="e">
        <f t="shared" si="190"/>
        <v>#DIV/0!</v>
      </c>
      <c r="BM184" s="48" t="s">
        <v>139</v>
      </c>
      <c r="BO184" s="14" t="s">
        <v>84</v>
      </c>
      <c r="BP184" s="68"/>
      <c r="BQ184" s="14"/>
      <c r="BR184" s="35">
        <v>1257250.1000000001</v>
      </c>
      <c r="BS184" s="73">
        <v>62862.51</v>
      </c>
      <c r="BT184" s="98" t="e">
        <f t="shared" si="185"/>
        <v>#DIV/0!</v>
      </c>
      <c r="BU184" s="35">
        <v>45540</v>
      </c>
      <c r="BV184" s="36" t="s">
        <v>84</v>
      </c>
      <c r="BW184" s="37" t="s">
        <v>90</v>
      </c>
      <c r="BX184" s="38"/>
      <c r="BY184" s="36" t="s">
        <v>84</v>
      </c>
      <c r="BZ184" s="57">
        <v>2023</v>
      </c>
      <c r="CA184" s="32">
        <f>VLOOKUP(BZ184,$GP$1:$GR$17,2,0)</f>
        <v>31680</v>
      </c>
      <c r="CB184" s="32">
        <f>VLOOKUP(BZ184,$GP$1:$GR$17,3,0)</f>
        <v>264294</v>
      </c>
      <c r="CC184" s="32" t="e">
        <f t="shared" si="191"/>
        <v>#DIV/0!</v>
      </c>
      <c r="CD184" s="14" t="str">
        <f t="shared" si="186"/>
        <v/>
      </c>
      <c r="CF184" s="69">
        <f t="shared" si="187"/>
        <v>45540</v>
      </c>
      <c r="CG184" s="69" t="e">
        <f t="shared" si="188"/>
        <v>#DIV/0!</v>
      </c>
      <c r="CH184" s="69" t="e">
        <f t="shared" si="189"/>
        <v>#DIV/0!</v>
      </c>
      <c r="CL184" s="25"/>
      <c r="CM184" s="25"/>
      <c r="CN184" s="25"/>
      <c r="CR184" s="25"/>
      <c r="CS184" s="25"/>
      <c r="CT184" s="25"/>
      <c r="CX184" s="25"/>
      <c r="CY184" s="25"/>
      <c r="CZ184" s="25"/>
      <c r="DD184" s="25"/>
      <c r="DE184" s="25"/>
      <c r="DF184" s="25"/>
      <c r="DG184" s="25">
        <f t="shared" si="192"/>
        <v>0</v>
      </c>
    </row>
    <row r="185" spans="1:111" x14ac:dyDescent="0.25">
      <c r="A185" s="13"/>
      <c r="B185" s="13"/>
      <c r="C185" s="13"/>
      <c r="D185" s="24"/>
      <c r="E185" s="24"/>
      <c r="F185" s="100">
        <f t="shared" si="164"/>
        <v>0</v>
      </c>
      <c r="G185" s="21"/>
      <c r="J185" s="63"/>
      <c r="L185" s="63" t="s">
        <v>58</v>
      </c>
      <c r="M185" s="23" t="s">
        <v>61</v>
      </c>
      <c r="N185" s="13" t="s">
        <v>170</v>
      </c>
      <c r="O185" s="13" t="s">
        <v>148</v>
      </c>
      <c r="P185" s="13" t="s">
        <v>171</v>
      </c>
      <c r="U185" s="12">
        <f t="shared" si="165"/>
        <v>90</v>
      </c>
      <c r="X185" s="13"/>
      <c r="Y185" s="13"/>
      <c r="AA185" s="34" t="s">
        <v>84</v>
      </c>
      <c r="AB185" s="25">
        <v>0</v>
      </c>
      <c r="AC185" s="25">
        <f t="shared" si="166"/>
        <v>0</v>
      </c>
      <c r="AD185" s="55"/>
      <c r="AE185" s="55"/>
      <c r="AF185" s="45">
        <f t="shared" si="167"/>
        <v>0</v>
      </c>
      <c r="AG185" s="46" t="e">
        <f t="shared" si="168"/>
        <v>#DIV/0!</v>
      </c>
      <c r="AH185" s="26">
        <f t="shared" si="169"/>
        <v>0</v>
      </c>
      <c r="AI185" s="46" t="e">
        <f t="shared" si="170"/>
        <v>#DIV/0!</v>
      </c>
      <c r="AJ185" s="46" t="e">
        <f t="shared" si="171"/>
        <v>#DIV/0!</v>
      </c>
      <c r="AK185" s="61">
        <v>1</v>
      </c>
      <c r="AL185" s="27" t="e">
        <f t="shared" si="172"/>
        <v>#DIV/0!</v>
      </c>
      <c r="AM185" s="25" t="e">
        <f t="shared" si="173"/>
        <v>#DIV/0!</v>
      </c>
      <c r="AN185" s="25" t="e">
        <f t="shared" si="174"/>
        <v>#DIV/0!</v>
      </c>
      <c r="AO185" s="25" t="e">
        <f t="shared" si="175"/>
        <v>#DIV/0!</v>
      </c>
      <c r="AR185" s="11">
        <f t="shared" si="176"/>
        <v>180</v>
      </c>
      <c r="AS185" s="20" t="s">
        <v>147</v>
      </c>
      <c r="AU185" s="13" t="s">
        <v>142</v>
      </c>
      <c r="AV185" s="75" t="e">
        <f>VLOOKUP(AT185,Ülke!$A$1:$D$46,2,0)</f>
        <v>#N/A</v>
      </c>
      <c r="AW185" s="29" t="e">
        <f t="shared" si="177"/>
        <v>#DIV/0!</v>
      </c>
      <c r="AX185" s="64" t="e">
        <f t="shared" si="178"/>
        <v>#DIV/0!</v>
      </c>
      <c r="AY185" s="65">
        <v>43846</v>
      </c>
      <c r="AZ185" s="65">
        <v>44675</v>
      </c>
      <c r="BA185" s="50">
        <f t="shared" si="179"/>
        <v>-44675</v>
      </c>
      <c r="BB185" s="66" t="e">
        <f t="shared" si="180"/>
        <v>#DIV/0!</v>
      </c>
      <c r="BC185" s="67">
        <v>44676</v>
      </c>
      <c r="BD185" s="66" t="s">
        <v>118</v>
      </c>
      <c r="BE185" s="58" t="e">
        <f t="shared" si="181"/>
        <v>#DIV/0!</v>
      </c>
      <c r="BF185" s="30" t="e">
        <f t="shared" si="182"/>
        <v>#DIV/0!</v>
      </c>
      <c r="BG185" s="31"/>
      <c r="BH185" s="32" t="e">
        <f t="shared" si="183"/>
        <v>#DIV/0!</v>
      </c>
      <c r="BI185" s="28">
        <v>0.05</v>
      </c>
      <c r="BJ185" s="28">
        <v>2.5000000000000001E-2</v>
      </c>
      <c r="BK185" s="33" t="e">
        <f t="shared" si="184"/>
        <v>#DIV/0!</v>
      </c>
      <c r="BL185" s="33" t="e">
        <f t="shared" si="190"/>
        <v>#DIV/0!</v>
      </c>
      <c r="BM185" s="48" t="s">
        <v>139</v>
      </c>
      <c r="BO185" s="14" t="s">
        <v>84</v>
      </c>
      <c r="BP185" s="68"/>
      <c r="BQ185" s="14"/>
      <c r="BR185" s="35">
        <v>1257250.1000000001</v>
      </c>
      <c r="BS185" s="73">
        <v>62862.51</v>
      </c>
      <c r="BT185" s="98" t="e">
        <f t="shared" si="185"/>
        <v>#DIV/0!</v>
      </c>
      <c r="BU185" s="35">
        <v>45540</v>
      </c>
      <c r="BV185" s="36" t="s">
        <v>84</v>
      </c>
      <c r="BW185" s="37" t="s">
        <v>90</v>
      </c>
      <c r="BX185" s="38"/>
      <c r="BY185" s="36" t="s">
        <v>84</v>
      </c>
      <c r="BZ185" s="57">
        <v>2023</v>
      </c>
      <c r="CA185" s="32">
        <f>VLOOKUP(BZ185,$GP$1:$GR$17,2,0)</f>
        <v>31680</v>
      </c>
      <c r="CB185" s="32">
        <f>VLOOKUP(BZ185,$GP$1:$GR$17,3,0)</f>
        <v>264294</v>
      </c>
      <c r="CC185" s="32" t="e">
        <f t="shared" si="191"/>
        <v>#DIV/0!</v>
      </c>
      <c r="CD185" s="14" t="str">
        <f t="shared" si="186"/>
        <v/>
      </c>
      <c r="CF185" s="69">
        <f t="shared" si="187"/>
        <v>45540</v>
      </c>
      <c r="CG185" s="69" t="e">
        <f t="shared" si="188"/>
        <v>#DIV/0!</v>
      </c>
      <c r="CH185" s="69" t="e">
        <f t="shared" si="189"/>
        <v>#DIV/0!</v>
      </c>
      <c r="CL185" s="25"/>
      <c r="CM185" s="25"/>
      <c r="CN185" s="25"/>
      <c r="CR185" s="25"/>
      <c r="CS185" s="25"/>
      <c r="CT185" s="25"/>
      <c r="CX185" s="25"/>
      <c r="CY185" s="25"/>
      <c r="CZ185" s="25"/>
      <c r="DD185" s="25"/>
      <c r="DE185" s="25"/>
      <c r="DF185" s="25"/>
      <c r="DG185" s="25">
        <f t="shared" si="192"/>
        <v>0</v>
      </c>
    </row>
    <row r="186" spans="1:111" x14ac:dyDescent="0.25">
      <c r="A186" s="13"/>
      <c r="B186" s="13"/>
      <c r="C186" s="13"/>
      <c r="D186" s="24"/>
      <c r="E186" s="24"/>
      <c r="F186" s="100">
        <f t="shared" si="164"/>
        <v>0</v>
      </c>
      <c r="G186" s="21"/>
      <c r="J186" s="63"/>
      <c r="L186" s="63" t="s">
        <v>58</v>
      </c>
      <c r="M186" s="23" t="s">
        <v>61</v>
      </c>
      <c r="N186" s="13" t="s">
        <v>170</v>
      </c>
      <c r="O186" s="13" t="s">
        <v>148</v>
      </c>
      <c r="P186" s="13" t="s">
        <v>171</v>
      </c>
      <c r="U186" s="12">
        <f t="shared" si="165"/>
        <v>90</v>
      </c>
      <c r="X186" s="13"/>
      <c r="Y186" s="13"/>
      <c r="AA186" s="34" t="s">
        <v>84</v>
      </c>
      <c r="AB186" s="25">
        <v>0</v>
      </c>
      <c r="AC186" s="25">
        <f t="shared" si="166"/>
        <v>0</v>
      </c>
      <c r="AD186" s="55"/>
      <c r="AE186" s="55"/>
      <c r="AF186" s="45">
        <f t="shared" si="167"/>
        <v>0</v>
      </c>
      <c r="AG186" s="46" t="e">
        <f t="shared" si="168"/>
        <v>#DIV/0!</v>
      </c>
      <c r="AH186" s="26">
        <f t="shared" si="169"/>
        <v>0</v>
      </c>
      <c r="AI186" s="46" t="e">
        <f t="shared" si="170"/>
        <v>#DIV/0!</v>
      </c>
      <c r="AJ186" s="46" t="e">
        <f t="shared" si="171"/>
        <v>#DIV/0!</v>
      </c>
      <c r="AK186" s="61">
        <v>1</v>
      </c>
      <c r="AL186" s="27" t="e">
        <f t="shared" si="172"/>
        <v>#DIV/0!</v>
      </c>
      <c r="AM186" s="25" t="e">
        <f t="shared" si="173"/>
        <v>#DIV/0!</v>
      </c>
      <c r="AN186" s="25" t="e">
        <f t="shared" si="174"/>
        <v>#DIV/0!</v>
      </c>
      <c r="AO186" s="25" t="e">
        <f t="shared" si="175"/>
        <v>#DIV/0!</v>
      </c>
      <c r="AR186" s="11">
        <f t="shared" si="176"/>
        <v>180</v>
      </c>
      <c r="AS186" s="20" t="s">
        <v>147</v>
      </c>
      <c r="AU186" s="13" t="s">
        <v>142</v>
      </c>
      <c r="AV186" s="75" t="e">
        <f>VLOOKUP(AT186,Ülke!$A$1:$D$46,2,0)</f>
        <v>#N/A</v>
      </c>
      <c r="AW186" s="29" t="e">
        <f t="shared" si="177"/>
        <v>#DIV/0!</v>
      </c>
      <c r="AX186" s="64" t="e">
        <f t="shared" si="178"/>
        <v>#DIV/0!</v>
      </c>
      <c r="AY186" s="65">
        <v>43846</v>
      </c>
      <c r="AZ186" s="65">
        <v>44675</v>
      </c>
      <c r="BA186" s="50">
        <f t="shared" si="179"/>
        <v>-44675</v>
      </c>
      <c r="BB186" s="66" t="e">
        <f t="shared" si="180"/>
        <v>#DIV/0!</v>
      </c>
      <c r="BC186" s="67">
        <v>44676</v>
      </c>
      <c r="BD186" s="66" t="s">
        <v>118</v>
      </c>
      <c r="BE186" s="58" t="e">
        <f t="shared" si="181"/>
        <v>#DIV/0!</v>
      </c>
      <c r="BF186" s="30" t="e">
        <f t="shared" si="182"/>
        <v>#DIV/0!</v>
      </c>
      <c r="BG186" s="31"/>
      <c r="BH186" s="32" t="e">
        <f t="shared" si="183"/>
        <v>#DIV/0!</v>
      </c>
      <c r="BI186" s="28">
        <v>0.05</v>
      </c>
      <c r="BJ186" s="28">
        <v>2.5000000000000001E-2</v>
      </c>
      <c r="BK186" s="33" t="e">
        <f t="shared" si="184"/>
        <v>#DIV/0!</v>
      </c>
      <c r="BL186" s="33" t="e">
        <f t="shared" si="190"/>
        <v>#DIV/0!</v>
      </c>
      <c r="BM186" s="48" t="s">
        <v>139</v>
      </c>
      <c r="BO186" s="14" t="s">
        <v>84</v>
      </c>
      <c r="BP186" s="68"/>
      <c r="BQ186" s="14"/>
      <c r="BR186" s="35">
        <v>1257250.1000000001</v>
      </c>
      <c r="BS186" s="73">
        <v>62862.51</v>
      </c>
      <c r="BT186" s="98" t="e">
        <f t="shared" si="185"/>
        <v>#DIV/0!</v>
      </c>
      <c r="BU186" s="35">
        <v>45540</v>
      </c>
      <c r="BV186" s="36" t="s">
        <v>84</v>
      </c>
      <c r="BW186" s="37" t="s">
        <v>90</v>
      </c>
      <c r="BX186" s="38"/>
      <c r="BY186" s="36" t="s">
        <v>84</v>
      </c>
      <c r="BZ186" s="57">
        <v>2023</v>
      </c>
      <c r="CA186" s="32">
        <f>VLOOKUP(BZ186,$GP$1:$GR$17,2,0)</f>
        <v>31680</v>
      </c>
      <c r="CB186" s="32">
        <f>VLOOKUP(BZ186,$GP$1:$GR$17,3,0)</f>
        <v>264294</v>
      </c>
      <c r="CC186" s="32" t="e">
        <f t="shared" si="191"/>
        <v>#DIV/0!</v>
      </c>
      <c r="CD186" s="14" t="str">
        <f t="shared" si="186"/>
        <v/>
      </c>
      <c r="CF186" s="69">
        <f t="shared" si="187"/>
        <v>45540</v>
      </c>
      <c r="CG186" s="69" t="e">
        <f t="shared" si="188"/>
        <v>#DIV/0!</v>
      </c>
      <c r="CH186" s="69" t="e">
        <f t="shared" si="189"/>
        <v>#DIV/0!</v>
      </c>
      <c r="CL186" s="25"/>
      <c r="CM186" s="25"/>
      <c r="CN186" s="25"/>
      <c r="CR186" s="25"/>
      <c r="CS186" s="25"/>
      <c r="CT186" s="25"/>
      <c r="CX186" s="25"/>
      <c r="CY186" s="25"/>
      <c r="CZ186" s="25"/>
      <c r="DD186" s="25"/>
      <c r="DE186" s="25"/>
      <c r="DF186" s="25"/>
      <c r="DG186" s="25">
        <f t="shared" si="192"/>
        <v>0</v>
      </c>
    </row>
    <row r="187" spans="1:111" x14ac:dyDescent="0.25">
      <c r="A187" s="13"/>
      <c r="B187" s="13"/>
      <c r="C187" s="13"/>
      <c r="D187" s="24"/>
      <c r="E187" s="24"/>
      <c r="F187" s="100">
        <f t="shared" si="164"/>
        <v>0</v>
      </c>
      <c r="G187" s="21"/>
      <c r="J187" s="63"/>
      <c r="L187" s="63" t="s">
        <v>58</v>
      </c>
      <c r="M187" s="23" t="s">
        <v>61</v>
      </c>
      <c r="N187" s="13" t="s">
        <v>170</v>
      </c>
      <c r="O187" s="13" t="s">
        <v>148</v>
      </c>
      <c r="P187" s="13" t="s">
        <v>171</v>
      </c>
      <c r="U187" s="12">
        <f t="shared" si="165"/>
        <v>90</v>
      </c>
      <c r="X187" s="13"/>
      <c r="Y187" s="13"/>
      <c r="AA187" s="34" t="s">
        <v>84</v>
      </c>
      <c r="AB187" s="25">
        <v>0</v>
      </c>
      <c r="AC187" s="25">
        <f t="shared" si="166"/>
        <v>0</v>
      </c>
      <c r="AD187" s="55"/>
      <c r="AE187" s="55"/>
      <c r="AF187" s="45">
        <f t="shared" si="167"/>
        <v>0</v>
      </c>
      <c r="AG187" s="46" t="e">
        <f t="shared" si="168"/>
        <v>#DIV/0!</v>
      </c>
      <c r="AH187" s="26">
        <f t="shared" si="169"/>
        <v>0</v>
      </c>
      <c r="AI187" s="46" t="e">
        <f t="shared" si="170"/>
        <v>#DIV/0!</v>
      </c>
      <c r="AJ187" s="46" t="e">
        <f t="shared" si="171"/>
        <v>#DIV/0!</v>
      </c>
      <c r="AK187" s="61">
        <v>1</v>
      </c>
      <c r="AL187" s="27" t="e">
        <f t="shared" si="172"/>
        <v>#DIV/0!</v>
      </c>
      <c r="AM187" s="25" t="e">
        <f t="shared" si="173"/>
        <v>#DIV/0!</v>
      </c>
      <c r="AN187" s="25" t="e">
        <f t="shared" si="174"/>
        <v>#DIV/0!</v>
      </c>
      <c r="AO187" s="25" t="e">
        <f t="shared" si="175"/>
        <v>#DIV/0!</v>
      </c>
      <c r="AR187" s="11">
        <f t="shared" si="176"/>
        <v>180</v>
      </c>
      <c r="AS187" s="20" t="s">
        <v>147</v>
      </c>
      <c r="AU187" s="13" t="s">
        <v>142</v>
      </c>
      <c r="AV187" s="75" t="e">
        <f>VLOOKUP(AT187,Ülke!$A$1:$D$46,2,0)</f>
        <v>#N/A</v>
      </c>
      <c r="AW187" s="29" t="e">
        <f t="shared" si="177"/>
        <v>#DIV/0!</v>
      </c>
      <c r="AX187" s="64" t="e">
        <f t="shared" si="178"/>
        <v>#DIV/0!</v>
      </c>
      <c r="AY187" s="65">
        <v>43846</v>
      </c>
      <c r="AZ187" s="65">
        <v>44675</v>
      </c>
      <c r="BA187" s="50">
        <f t="shared" si="179"/>
        <v>-44675</v>
      </c>
      <c r="BB187" s="66" t="e">
        <f t="shared" si="180"/>
        <v>#DIV/0!</v>
      </c>
      <c r="BC187" s="67">
        <v>44676</v>
      </c>
      <c r="BD187" s="66" t="s">
        <v>118</v>
      </c>
      <c r="BE187" s="58" t="e">
        <f t="shared" si="181"/>
        <v>#DIV/0!</v>
      </c>
      <c r="BF187" s="30" t="e">
        <f t="shared" si="182"/>
        <v>#DIV/0!</v>
      </c>
      <c r="BG187" s="31"/>
      <c r="BH187" s="32" t="e">
        <f t="shared" si="183"/>
        <v>#DIV/0!</v>
      </c>
      <c r="BI187" s="28">
        <v>0.05</v>
      </c>
      <c r="BJ187" s="28">
        <v>2.5000000000000001E-2</v>
      </c>
      <c r="BK187" s="33" t="e">
        <f t="shared" si="184"/>
        <v>#DIV/0!</v>
      </c>
      <c r="BL187" s="33" t="e">
        <f t="shared" si="190"/>
        <v>#DIV/0!</v>
      </c>
      <c r="BM187" s="48" t="s">
        <v>139</v>
      </c>
      <c r="BO187" s="14" t="s">
        <v>84</v>
      </c>
      <c r="BP187" s="68"/>
      <c r="BQ187" s="14"/>
      <c r="BR187" s="35">
        <v>1257250.1000000001</v>
      </c>
      <c r="BS187" s="73">
        <v>62862.51</v>
      </c>
      <c r="BT187" s="98" t="e">
        <f t="shared" si="185"/>
        <v>#DIV/0!</v>
      </c>
      <c r="BU187" s="35">
        <v>45540</v>
      </c>
      <c r="BV187" s="36" t="s">
        <v>84</v>
      </c>
      <c r="BW187" s="37" t="s">
        <v>90</v>
      </c>
      <c r="BX187" s="38"/>
      <c r="BY187" s="36" t="s">
        <v>84</v>
      </c>
      <c r="BZ187" s="57">
        <v>2023</v>
      </c>
      <c r="CA187" s="32">
        <f>VLOOKUP(BZ187,$GP$1:$GR$17,2,0)</f>
        <v>31680</v>
      </c>
      <c r="CB187" s="32">
        <f>VLOOKUP(BZ187,$GP$1:$GR$17,3,0)</f>
        <v>264294</v>
      </c>
      <c r="CC187" s="32" t="e">
        <f t="shared" si="191"/>
        <v>#DIV/0!</v>
      </c>
      <c r="CD187" s="14" t="str">
        <f t="shared" si="186"/>
        <v/>
      </c>
      <c r="CF187" s="69">
        <f t="shared" si="187"/>
        <v>45540</v>
      </c>
      <c r="CG187" s="69" t="e">
        <f t="shared" si="188"/>
        <v>#DIV/0!</v>
      </c>
      <c r="CH187" s="69" t="e">
        <f t="shared" si="189"/>
        <v>#DIV/0!</v>
      </c>
      <c r="CL187" s="25"/>
      <c r="CM187" s="25"/>
      <c r="CN187" s="25"/>
      <c r="CR187" s="25"/>
      <c r="CS187" s="25"/>
      <c r="CT187" s="25"/>
      <c r="CX187" s="25"/>
      <c r="CY187" s="25"/>
      <c r="CZ187" s="25"/>
      <c r="DD187" s="25"/>
      <c r="DE187" s="25"/>
      <c r="DF187" s="25"/>
      <c r="DG187" s="25">
        <f t="shared" si="192"/>
        <v>0</v>
      </c>
    </row>
    <row r="188" spans="1:111" x14ac:dyDescent="0.25">
      <c r="A188" s="13"/>
      <c r="B188" s="13"/>
      <c r="C188" s="13"/>
      <c r="D188" s="24"/>
      <c r="E188" s="24"/>
      <c r="F188" s="100">
        <f t="shared" si="164"/>
        <v>0</v>
      </c>
      <c r="G188" s="21"/>
      <c r="J188" s="63"/>
      <c r="L188" s="63" t="s">
        <v>58</v>
      </c>
      <c r="M188" s="23" t="s">
        <v>61</v>
      </c>
      <c r="N188" s="13" t="s">
        <v>170</v>
      </c>
      <c r="O188" s="13" t="s">
        <v>148</v>
      </c>
      <c r="P188" s="13" t="s">
        <v>171</v>
      </c>
      <c r="U188" s="12">
        <f t="shared" si="165"/>
        <v>90</v>
      </c>
      <c r="X188" s="13"/>
      <c r="Y188" s="13"/>
      <c r="AA188" s="34" t="s">
        <v>84</v>
      </c>
      <c r="AB188" s="25">
        <v>0</v>
      </c>
      <c r="AC188" s="25">
        <f t="shared" si="166"/>
        <v>0</v>
      </c>
      <c r="AD188" s="55"/>
      <c r="AE188" s="55"/>
      <c r="AF188" s="45">
        <f t="shared" si="167"/>
        <v>0</v>
      </c>
      <c r="AG188" s="46" t="e">
        <f t="shared" si="168"/>
        <v>#DIV/0!</v>
      </c>
      <c r="AH188" s="26">
        <f t="shared" si="169"/>
        <v>0</v>
      </c>
      <c r="AI188" s="46" t="e">
        <f t="shared" si="170"/>
        <v>#DIV/0!</v>
      </c>
      <c r="AJ188" s="46" t="e">
        <f t="shared" si="171"/>
        <v>#DIV/0!</v>
      </c>
      <c r="AK188" s="61">
        <v>1</v>
      </c>
      <c r="AL188" s="27" t="e">
        <f t="shared" si="172"/>
        <v>#DIV/0!</v>
      </c>
      <c r="AM188" s="25" t="e">
        <f t="shared" si="173"/>
        <v>#DIV/0!</v>
      </c>
      <c r="AN188" s="25" t="e">
        <f t="shared" si="174"/>
        <v>#DIV/0!</v>
      </c>
      <c r="AO188" s="25" t="e">
        <f t="shared" si="175"/>
        <v>#DIV/0!</v>
      </c>
      <c r="AR188" s="11">
        <f t="shared" si="176"/>
        <v>180</v>
      </c>
      <c r="AS188" s="20" t="s">
        <v>147</v>
      </c>
      <c r="AU188" s="13" t="s">
        <v>142</v>
      </c>
      <c r="AV188" s="75" t="e">
        <f>VLOOKUP(AT188,Ülke!$A$1:$D$46,2,0)</f>
        <v>#N/A</v>
      </c>
      <c r="AW188" s="29" t="e">
        <f t="shared" si="177"/>
        <v>#DIV/0!</v>
      </c>
      <c r="AX188" s="64" t="e">
        <f t="shared" si="178"/>
        <v>#DIV/0!</v>
      </c>
      <c r="AY188" s="65">
        <v>43846</v>
      </c>
      <c r="AZ188" s="65">
        <v>44675</v>
      </c>
      <c r="BA188" s="50">
        <f t="shared" si="179"/>
        <v>-44675</v>
      </c>
      <c r="BB188" s="66" t="e">
        <f t="shared" si="180"/>
        <v>#DIV/0!</v>
      </c>
      <c r="BC188" s="67">
        <v>44676</v>
      </c>
      <c r="BD188" s="66" t="s">
        <v>118</v>
      </c>
      <c r="BE188" s="58" t="e">
        <f t="shared" si="181"/>
        <v>#DIV/0!</v>
      </c>
      <c r="BF188" s="30" t="e">
        <f t="shared" si="182"/>
        <v>#DIV/0!</v>
      </c>
      <c r="BG188" s="31"/>
      <c r="BH188" s="32" t="e">
        <f t="shared" si="183"/>
        <v>#DIV/0!</v>
      </c>
      <c r="BI188" s="28">
        <v>0.05</v>
      </c>
      <c r="BJ188" s="28">
        <v>2.5000000000000001E-2</v>
      </c>
      <c r="BK188" s="33" t="e">
        <f t="shared" si="184"/>
        <v>#DIV/0!</v>
      </c>
      <c r="BL188" s="33" t="e">
        <f t="shared" si="190"/>
        <v>#DIV/0!</v>
      </c>
      <c r="BM188" s="48" t="s">
        <v>139</v>
      </c>
      <c r="BO188" s="14" t="s">
        <v>84</v>
      </c>
      <c r="BP188" s="68"/>
      <c r="BQ188" s="14"/>
      <c r="BR188" s="35">
        <v>1257250.1000000001</v>
      </c>
      <c r="BS188" s="73">
        <v>62862.51</v>
      </c>
      <c r="BT188" s="98" t="e">
        <f t="shared" si="185"/>
        <v>#DIV/0!</v>
      </c>
      <c r="BU188" s="35">
        <v>45540</v>
      </c>
      <c r="BV188" s="36" t="s">
        <v>84</v>
      </c>
      <c r="BW188" s="37" t="s">
        <v>90</v>
      </c>
      <c r="BX188" s="38"/>
      <c r="BY188" s="36" t="s">
        <v>84</v>
      </c>
      <c r="BZ188" s="57">
        <v>2023</v>
      </c>
      <c r="CA188" s="32">
        <f>VLOOKUP(BZ188,$GP$1:$GR$17,2,0)</f>
        <v>31680</v>
      </c>
      <c r="CB188" s="32">
        <f>VLOOKUP(BZ188,$GP$1:$GR$17,3,0)</f>
        <v>264294</v>
      </c>
      <c r="CC188" s="32" t="e">
        <f t="shared" si="191"/>
        <v>#DIV/0!</v>
      </c>
      <c r="CD188" s="14" t="str">
        <f t="shared" si="186"/>
        <v/>
      </c>
      <c r="CF188" s="69">
        <f t="shared" si="187"/>
        <v>45540</v>
      </c>
      <c r="CG188" s="69" t="e">
        <f t="shared" si="188"/>
        <v>#DIV/0!</v>
      </c>
      <c r="CH188" s="69" t="e">
        <f t="shared" si="189"/>
        <v>#DIV/0!</v>
      </c>
      <c r="CL188" s="25"/>
      <c r="CM188" s="25"/>
      <c r="CN188" s="25"/>
      <c r="CR188" s="25"/>
      <c r="CS188" s="25"/>
      <c r="CT188" s="25"/>
      <c r="CX188" s="25"/>
      <c r="CY188" s="25"/>
      <c r="CZ188" s="25"/>
      <c r="DD188" s="25"/>
      <c r="DE188" s="25"/>
      <c r="DF188" s="25"/>
      <c r="DG188" s="25">
        <f t="shared" si="192"/>
        <v>0</v>
      </c>
    </row>
    <row r="189" spans="1:111" x14ac:dyDescent="0.25">
      <c r="A189" s="13"/>
      <c r="B189" s="13"/>
      <c r="C189" s="13"/>
      <c r="D189" s="24"/>
      <c r="E189" s="24"/>
      <c r="F189" s="100">
        <f t="shared" si="164"/>
        <v>0</v>
      </c>
      <c r="G189" s="21"/>
      <c r="J189" s="63"/>
      <c r="L189" s="63" t="s">
        <v>58</v>
      </c>
      <c r="M189" s="23" t="s">
        <v>61</v>
      </c>
      <c r="N189" s="13" t="s">
        <v>170</v>
      </c>
      <c r="O189" s="13" t="s">
        <v>148</v>
      </c>
      <c r="P189" s="13" t="s">
        <v>171</v>
      </c>
      <c r="U189" s="12">
        <f t="shared" si="165"/>
        <v>90</v>
      </c>
      <c r="X189" s="13"/>
      <c r="Y189" s="13"/>
      <c r="AA189" s="34" t="s">
        <v>84</v>
      </c>
      <c r="AB189" s="25">
        <v>0</v>
      </c>
      <c r="AC189" s="25">
        <f t="shared" si="166"/>
        <v>0</v>
      </c>
      <c r="AD189" s="55"/>
      <c r="AE189" s="55"/>
      <c r="AF189" s="45">
        <f t="shared" si="167"/>
        <v>0</v>
      </c>
      <c r="AG189" s="46" t="e">
        <f t="shared" si="168"/>
        <v>#DIV/0!</v>
      </c>
      <c r="AH189" s="26">
        <f t="shared" si="169"/>
        <v>0</v>
      </c>
      <c r="AI189" s="46" t="e">
        <f t="shared" si="170"/>
        <v>#DIV/0!</v>
      </c>
      <c r="AJ189" s="46" t="e">
        <f t="shared" si="171"/>
        <v>#DIV/0!</v>
      </c>
      <c r="AK189" s="61">
        <v>1</v>
      </c>
      <c r="AL189" s="27" t="e">
        <f t="shared" si="172"/>
        <v>#DIV/0!</v>
      </c>
      <c r="AM189" s="25" t="e">
        <f t="shared" si="173"/>
        <v>#DIV/0!</v>
      </c>
      <c r="AN189" s="25" t="e">
        <f t="shared" si="174"/>
        <v>#DIV/0!</v>
      </c>
      <c r="AO189" s="25" t="e">
        <f t="shared" si="175"/>
        <v>#DIV/0!</v>
      </c>
      <c r="AR189" s="11">
        <f t="shared" si="176"/>
        <v>180</v>
      </c>
      <c r="AS189" s="20" t="s">
        <v>147</v>
      </c>
      <c r="AU189" s="13" t="s">
        <v>142</v>
      </c>
      <c r="AV189" s="75" t="e">
        <f>VLOOKUP(AT189,Ülke!$A$1:$D$46,2,0)</f>
        <v>#N/A</v>
      </c>
      <c r="AW189" s="29" t="e">
        <f t="shared" si="177"/>
        <v>#DIV/0!</v>
      </c>
      <c r="AX189" s="64" t="e">
        <f t="shared" si="178"/>
        <v>#DIV/0!</v>
      </c>
      <c r="AY189" s="65">
        <v>43846</v>
      </c>
      <c r="AZ189" s="65">
        <v>44675</v>
      </c>
      <c r="BA189" s="50">
        <f t="shared" si="179"/>
        <v>-44675</v>
      </c>
      <c r="BB189" s="66" t="e">
        <f t="shared" si="180"/>
        <v>#DIV/0!</v>
      </c>
      <c r="BC189" s="67">
        <v>44676</v>
      </c>
      <c r="BD189" s="66" t="s">
        <v>118</v>
      </c>
      <c r="BE189" s="58" t="e">
        <f t="shared" si="181"/>
        <v>#DIV/0!</v>
      </c>
      <c r="BF189" s="30" t="e">
        <f t="shared" si="182"/>
        <v>#DIV/0!</v>
      </c>
      <c r="BG189" s="31"/>
      <c r="BH189" s="32" t="e">
        <f t="shared" si="183"/>
        <v>#DIV/0!</v>
      </c>
      <c r="BI189" s="28">
        <v>0.05</v>
      </c>
      <c r="BJ189" s="28">
        <v>2.5000000000000001E-2</v>
      </c>
      <c r="BK189" s="33" t="e">
        <f t="shared" si="184"/>
        <v>#DIV/0!</v>
      </c>
      <c r="BL189" s="33" t="e">
        <f t="shared" si="190"/>
        <v>#DIV/0!</v>
      </c>
      <c r="BM189" s="48" t="s">
        <v>139</v>
      </c>
      <c r="BO189" s="14" t="s">
        <v>84</v>
      </c>
      <c r="BP189" s="68"/>
      <c r="BQ189" s="14"/>
      <c r="BR189" s="35">
        <v>1257250.1000000001</v>
      </c>
      <c r="BS189" s="73">
        <v>62862.51</v>
      </c>
      <c r="BT189" s="98" t="e">
        <f t="shared" si="185"/>
        <v>#DIV/0!</v>
      </c>
      <c r="BU189" s="35">
        <v>45540</v>
      </c>
      <c r="BV189" s="36" t="s">
        <v>84</v>
      </c>
      <c r="BW189" s="37" t="s">
        <v>90</v>
      </c>
      <c r="BX189" s="38"/>
      <c r="BY189" s="36" t="s">
        <v>84</v>
      </c>
      <c r="BZ189" s="57">
        <v>2023</v>
      </c>
      <c r="CA189" s="32">
        <f>VLOOKUP(BZ189,$GP$1:$GR$17,2,0)</f>
        <v>31680</v>
      </c>
      <c r="CB189" s="32">
        <f>VLOOKUP(BZ189,$GP$1:$GR$17,3,0)</f>
        <v>264294</v>
      </c>
      <c r="CC189" s="32" t="e">
        <f t="shared" si="191"/>
        <v>#DIV/0!</v>
      </c>
      <c r="CD189" s="14" t="str">
        <f t="shared" si="186"/>
        <v/>
      </c>
      <c r="CF189" s="69">
        <f t="shared" si="187"/>
        <v>45540</v>
      </c>
      <c r="CG189" s="69" t="e">
        <f t="shared" si="188"/>
        <v>#DIV/0!</v>
      </c>
      <c r="CH189" s="69" t="e">
        <f t="shared" si="189"/>
        <v>#DIV/0!</v>
      </c>
      <c r="CL189" s="25"/>
      <c r="CM189" s="25"/>
      <c r="CN189" s="25"/>
      <c r="CR189" s="25"/>
      <c r="CS189" s="25"/>
      <c r="CT189" s="25"/>
      <c r="CX189" s="25"/>
      <c r="CY189" s="25"/>
      <c r="CZ189" s="25"/>
      <c r="DD189" s="25"/>
      <c r="DE189" s="25"/>
      <c r="DF189" s="25"/>
      <c r="DG189" s="25">
        <f t="shared" si="192"/>
        <v>0</v>
      </c>
    </row>
    <row r="190" spans="1:111" x14ac:dyDescent="0.25">
      <c r="A190" s="13"/>
      <c r="B190" s="13"/>
      <c r="C190" s="13"/>
      <c r="D190" s="24"/>
      <c r="E190" s="24"/>
      <c r="F190" s="100">
        <f t="shared" si="164"/>
        <v>0</v>
      </c>
      <c r="G190" s="21"/>
      <c r="J190" s="63"/>
      <c r="L190" s="63" t="s">
        <v>58</v>
      </c>
      <c r="M190" s="23" t="s">
        <v>61</v>
      </c>
      <c r="N190" s="13" t="s">
        <v>170</v>
      </c>
      <c r="O190" s="13" t="s">
        <v>148</v>
      </c>
      <c r="P190" s="13" t="s">
        <v>171</v>
      </c>
      <c r="U190" s="12">
        <f t="shared" si="165"/>
        <v>90</v>
      </c>
      <c r="X190" s="13"/>
      <c r="Y190" s="13"/>
      <c r="AA190" s="34" t="s">
        <v>84</v>
      </c>
      <c r="AB190" s="25">
        <v>0</v>
      </c>
      <c r="AC190" s="25">
        <f t="shared" si="166"/>
        <v>0</v>
      </c>
      <c r="AD190" s="55"/>
      <c r="AE190" s="55"/>
      <c r="AF190" s="45">
        <f t="shared" si="167"/>
        <v>0</v>
      </c>
      <c r="AG190" s="46" t="e">
        <f t="shared" si="168"/>
        <v>#DIV/0!</v>
      </c>
      <c r="AH190" s="26">
        <f t="shared" si="169"/>
        <v>0</v>
      </c>
      <c r="AI190" s="46" t="e">
        <f t="shared" si="170"/>
        <v>#DIV/0!</v>
      </c>
      <c r="AJ190" s="46" t="e">
        <f t="shared" si="171"/>
        <v>#DIV/0!</v>
      </c>
      <c r="AK190" s="61">
        <v>1</v>
      </c>
      <c r="AL190" s="27" t="e">
        <f t="shared" si="172"/>
        <v>#DIV/0!</v>
      </c>
      <c r="AM190" s="25" t="e">
        <f t="shared" si="173"/>
        <v>#DIV/0!</v>
      </c>
      <c r="AN190" s="25" t="e">
        <f t="shared" si="174"/>
        <v>#DIV/0!</v>
      </c>
      <c r="AO190" s="25" t="e">
        <f t="shared" si="175"/>
        <v>#DIV/0!</v>
      </c>
      <c r="AR190" s="11">
        <f t="shared" si="176"/>
        <v>180</v>
      </c>
      <c r="AS190" s="20" t="s">
        <v>147</v>
      </c>
      <c r="AU190" s="13" t="s">
        <v>142</v>
      </c>
      <c r="AV190" s="75" t="e">
        <f>VLOOKUP(AT190,Ülke!$A$1:$D$46,2,0)</f>
        <v>#N/A</v>
      </c>
      <c r="AW190" s="29" t="e">
        <f t="shared" si="177"/>
        <v>#DIV/0!</v>
      </c>
      <c r="AX190" s="64" t="e">
        <f t="shared" si="178"/>
        <v>#DIV/0!</v>
      </c>
      <c r="AY190" s="65">
        <v>43846</v>
      </c>
      <c r="AZ190" s="65">
        <v>44675</v>
      </c>
      <c r="BA190" s="50">
        <f t="shared" si="179"/>
        <v>-44675</v>
      </c>
      <c r="BB190" s="66" t="e">
        <f t="shared" si="180"/>
        <v>#DIV/0!</v>
      </c>
      <c r="BC190" s="67">
        <v>44676</v>
      </c>
      <c r="BD190" s="66" t="s">
        <v>118</v>
      </c>
      <c r="BE190" s="58" t="e">
        <f t="shared" si="181"/>
        <v>#DIV/0!</v>
      </c>
      <c r="BF190" s="30" t="e">
        <f t="shared" si="182"/>
        <v>#DIV/0!</v>
      </c>
      <c r="BG190" s="31"/>
      <c r="BH190" s="32" t="e">
        <f t="shared" si="183"/>
        <v>#DIV/0!</v>
      </c>
      <c r="BI190" s="28">
        <v>0.05</v>
      </c>
      <c r="BJ190" s="28">
        <v>2.5000000000000001E-2</v>
      </c>
      <c r="BK190" s="33" t="e">
        <f t="shared" si="184"/>
        <v>#DIV/0!</v>
      </c>
      <c r="BL190" s="33" t="e">
        <f t="shared" si="190"/>
        <v>#DIV/0!</v>
      </c>
      <c r="BM190" s="48" t="s">
        <v>139</v>
      </c>
      <c r="BO190" s="14" t="s">
        <v>84</v>
      </c>
      <c r="BP190" s="68"/>
      <c r="BQ190" s="14"/>
      <c r="BR190" s="35">
        <v>1257250.1000000001</v>
      </c>
      <c r="BS190" s="73">
        <v>62862.51</v>
      </c>
      <c r="BT190" s="98" t="e">
        <f t="shared" si="185"/>
        <v>#DIV/0!</v>
      </c>
      <c r="BU190" s="35">
        <v>45540</v>
      </c>
      <c r="BV190" s="36" t="s">
        <v>84</v>
      </c>
      <c r="BW190" s="37" t="s">
        <v>90</v>
      </c>
      <c r="BX190" s="38"/>
      <c r="BY190" s="36" t="s">
        <v>84</v>
      </c>
      <c r="BZ190" s="57">
        <v>2023</v>
      </c>
      <c r="CA190" s="32">
        <f>VLOOKUP(BZ190,$GP$1:$GR$17,2,0)</f>
        <v>31680</v>
      </c>
      <c r="CB190" s="32">
        <f>VLOOKUP(BZ190,$GP$1:$GR$17,3,0)</f>
        <v>264294</v>
      </c>
      <c r="CC190" s="32" t="e">
        <f t="shared" si="191"/>
        <v>#DIV/0!</v>
      </c>
      <c r="CD190" s="14" t="str">
        <f t="shared" si="186"/>
        <v/>
      </c>
      <c r="CF190" s="69">
        <f t="shared" si="187"/>
        <v>45540</v>
      </c>
      <c r="CG190" s="69" t="e">
        <f t="shared" si="188"/>
        <v>#DIV/0!</v>
      </c>
      <c r="CH190" s="69" t="e">
        <f t="shared" si="189"/>
        <v>#DIV/0!</v>
      </c>
      <c r="CL190" s="25"/>
      <c r="CM190" s="25"/>
      <c r="CN190" s="25"/>
      <c r="CR190" s="25"/>
      <c r="CS190" s="25"/>
      <c r="CT190" s="25"/>
      <c r="CX190" s="25"/>
      <c r="CY190" s="25"/>
      <c r="CZ190" s="25"/>
      <c r="DD190" s="25"/>
      <c r="DE190" s="25"/>
      <c r="DF190" s="25"/>
      <c r="DG190" s="25">
        <f t="shared" si="192"/>
        <v>0</v>
      </c>
    </row>
    <row r="191" spans="1:111" x14ac:dyDescent="0.25">
      <c r="A191" s="13"/>
      <c r="B191" s="13"/>
      <c r="C191" s="13"/>
      <c r="D191" s="24"/>
      <c r="E191" s="24"/>
      <c r="F191" s="100">
        <f t="shared" ref="F191:F254" si="193">+D191*0.75</f>
        <v>0</v>
      </c>
      <c r="G191" s="21"/>
      <c r="J191" s="63"/>
      <c r="L191" s="63" t="s">
        <v>58</v>
      </c>
      <c r="M191" s="23" t="s">
        <v>61</v>
      </c>
      <c r="N191" s="13" t="s">
        <v>170</v>
      </c>
      <c r="O191" s="13" t="s">
        <v>148</v>
      </c>
      <c r="P191" s="13" t="s">
        <v>171</v>
      </c>
      <c r="U191" s="12">
        <f t="shared" ref="U191:U254" si="194">+T191+90</f>
        <v>90</v>
      </c>
      <c r="X191" s="13"/>
      <c r="Y191" s="13"/>
      <c r="AA191" s="34" t="s">
        <v>84</v>
      </c>
      <c r="AB191" s="25">
        <v>0</v>
      </c>
      <c r="AC191" s="25">
        <f t="shared" ref="AC191:AC254" si="195">+Z191-AB191</f>
        <v>0</v>
      </c>
      <c r="AD191" s="55"/>
      <c r="AE191" s="55"/>
      <c r="AF191" s="45">
        <f t="shared" ref="AF191:AF254" si="196">+Z191*AD191</f>
        <v>0</v>
      </c>
      <c r="AG191" s="46" t="e">
        <f t="shared" ref="AG191:AG254" si="197">+AF191/AE191</f>
        <v>#DIV/0!</v>
      </c>
      <c r="AH191" s="26">
        <f t="shared" ref="AH191:AH254" si="198">+AB191*AD191</f>
        <v>0</v>
      </c>
      <c r="AI191" s="46" t="e">
        <f t="shared" ref="AI191:AI254" si="199">+AH191/AE191</f>
        <v>#DIV/0!</v>
      </c>
      <c r="AJ191" s="46" t="e">
        <f t="shared" ref="AJ191:AJ254" si="200">+AG191-AI191</f>
        <v>#DIV/0!</v>
      </c>
      <c r="AK191" s="61">
        <v>1</v>
      </c>
      <c r="AL191" s="27" t="e">
        <f t="shared" ref="AL191:AL254" si="201">+AD191/AE191</f>
        <v>#DIV/0!</v>
      </c>
      <c r="AM191" s="25" t="e">
        <f t="shared" ref="AM191:AM254" si="202">+Z191*AL191</f>
        <v>#DIV/0!</v>
      </c>
      <c r="AN191" s="25" t="e">
        <f t="shared" ref="AN191:AN254" si="203">+AB191*AL191</f>
        <v>#DIV/0!</v>
      </c>
      <c r="AO191" s="25" t="e">
        <f t="shared" ref="AO191:AO254" si="204">+AC191*AL191</f>
        <v>#DIV/0!</v>
      </c>
      <c r="AR191" s="11">
        <f t="shared" ref="AR191:AR254" si="205">+AQ191+180</f>
        <v>180</v>
      </c>
      <c r="AS191" s="20" t="s">
        <v>147</v>
      </c>
      <c r="AU191" s="13" t="s">
        <v>142</v>
      </c>
      <c r="AV191" s="75" t="e">
        <f>VLOOKUP(AT191,Ülke!$A$1:$D$46,2,0)</f>
        <v>#N/A</v>
      </c>
      <c r="AW191" s="29" t="e">
        <f t="shared" ref="AW191:AW254" si="206">+AM191*AV191</f>
        <v>#DIV/0!</v>
      </c>
      <c r="AX191" s="64" t="e">
        <f t="shared" ref="AX191:AX254" si="207">IF(AM191*0.1&gt;30000,AM191*0.1,30000)</f>
        <v>#DIV/0!</v>
      </c>
      <c r="AY191" s="65">
        <v>43846</v>
      </c>
      <c r="AZ191" s="65">
        <v>44675</v>
      </c>
      <c r="BA191" s="50">
        <f t="shared" ref="BA191:BA254" si="208">+AQ191-AZ191</f>
        <v>-44675</v>
      </c>
      <c r="BB191" s="66" t="e">
        <f t="shared" ref="BB191:BB254" si="209">IF(AM191*0.1&gt;15000,AM191*0.1,15000)</f>
        <v>#DIV/0!</v>
      </c>
      <c r="BC191" s="67">
        <v>44676</v>
      </c>
      <c r="BD191" s="66" t="s">
        <v>118</v>
      </c>
      <c r="BE191" s="58" t="e">
        <f t="shared" ref="BE191:BE254" si="210">IF(BA191&gt;0,BB191,AX191)</f>
        <v>#DIV/0!</v>
      </c>
      <c r="BF191" s="30" t="e">
        <f t="shared" ref="BF191:BF254" si="211">IF(AO191-AW191-BE191&lt;0,0,AO191-AW191-BE191)</f>
        <v>#DIV/0!</v>
      </c>
      <c r="BG191" s="31"/>
      <c r="BH191" s="32" t="e">
        <f t="shared" ref="BH191:BH254" si="212">IF(BF191&lt;0,0,BF191*BG191)</f>
        <v>#DIV/0!</v>
      </c>
      <c r="BI191" s="28">
        <v>0.05</v>
      </c>
      <c r="BJ191" s="28">
        <v>2.5000000000000001E-2</v>
      </c>
      <c r="BK191" s="33" t="e">
        <f t="shared" ref="BK191:BK254" si="213">+BH191*BI191</f>
        <v>#DIV/0!</v>
      </c>
      <c r="BL191" s="33" t="e">
        <f t="shared" si="190"/>
        <v>#DIV/0!</v>
      </c>
      <c r="BM191" s="48" t="s">
        <v>139</v>
      </c>
      <c r="BO191" s="14" t="s">
        <v>84</v>
      </c>
      <c r="BP191" s="68"/>
      <c r="BQ191" s="14"/>
      <c r="BR191" s="35">
        <v>1257250.1000000001</v>
      </c>
      <c r="BS191" s="73">
        <v>62862.51</v>
      </c>
      <c r="BT191" s="98" t="e">
        <f t="shared" ref="BT191:BT254" si="214">+BS191-BK191</f>
        <v>#DIV/0!</v>
      </c>
      <c r="BU191" s="35">
        <v>45540</v>
      </c>
      <c r="BV191" s="36" t="s">
        <v>84</v>
      </c>
      <c r="BW191" s="37" t="s">
        <v>90</v>
      </c>
      <c r="BX191" s="38"/>
      <c r="BY191" s="36" t="s">
        <v>84</v>
      </c>
      <c r="BZ191" s="57">
        <v>2023</v>
      </c>
      <c r="CA191" s="32">
        <f>VLOOKUP(BZ191,$GP$1:$GR$17,2,0)</f>
        <v>31680</v>
      </c>
      <c r="CB191" s="32">
        <f>VLOOKUP(BZ191,$GP$1:$GR$17,3,0)</f>
        <v>264294</v>
      </c>
      <c r="CC191" s="32" t="e">
        <f t="shared" si="191"/>
        <v>#DIV/0!</v>
      </c>
      <c r="CD191" s="14" t="str">
        <f t="shared" ref="CD191:CD254" si="215">RIGHT(AQ191,4)</f>
        <v/>
      </c>
      <c r="CF191" s="69">
        <f t="shared" ref="CF191:CF254" si="216">+BU191-Z191</f>
        <v>45540</v>
      </c>
      <c r="CG191" s="69" t="e">
        <f t="shared" ref="CG191:CG254" si="217">+AM191-BU191</f>
        <v>#DIV/0!</v>
      </c>
      <c r="CH191" s="69" t="e">
        <f t="shared" ref="CH191:CH254" si="218">+BU191-BF191</f>
        <v>#DIV/0!</v>
      </c>
      <c r="CL191" s="25"/>
      <c r="CM191" s="25"/>
      <c r="CN191" s="25"/>
      <c r="CR191" s="25"/>
      <c r="CS191" s="25"/>
      <c r="CT191" s="25"/>
      <c r="CX191" s="25"/>
      <c r="CY191" s="25"/>
      <c r="CZ191" s="25"/>
      <c r="DD191" s="25"/>
      <c r="DE191" s="25"/>
      <c r="DF191" s="25"/>
      <c r="DG191" s="25">
        <f t="shared" si="192"/>
        <v>0</v>
      </c>
    </row>
    <row r="192" spans="1:111" x14ac:dyDescent="0.25">
      <c r="A192" s="13"/>
      <c r="B192" s="13"/>
      <c r="C192" s="13"/>
      <c r="D192" s="24"/>
      <c r="E192" s="24"/>
      <c r="F192" s="100">
        <f t="shared" si="193"/>
        <v>0</v>
      </c>
      <c r="G192" s="21"/>
      <c r="J192" s="63"/>
      <c r="L192" s="63" t="s">
        <v>58</v>
      </c>
      <c r="M192" s="23" t="s">
        <v>61</v>
      </c>
      <c r="N192" s="13" t="s">
        <v>170</v>
      </c>
      <c r="O192" s="13" t="s">
        <v>148</v>
      </c>
      <c r="P192" s="13" t="s">
        <v>171</v>
      </c>
      <c r="U192" s="12">
        <f t="shared" si="194"/>
        <v>90</v>
      </c>
      <c r="X192" s="13"/>
      <c r="Y192" s="13"/>
      <c r="AA192" s="34" t="s">
        <v>84</v>
      </c>
      <c r="AB192" s="25">
        <v>0</v>
      </c>
      <c r="AC192" s="25">
        <f t="shared" si="195"/>
        <v>0</v>
      </c>
      <c r="AD192" s="55"/>
      <c r="AE192" s="55"/>
      <c r="AF192" s="45">
        <f t="shared" si="196"/>
        <v>0</v>
      </c>
      <c r="AG192" s="46" t="e">
        <f t="shared" si="197"/>
        <v>#DIV/0!</v>
      </c>
      <c r="AH192" s="26">
        <f t="shared" si="198"/>
        <v>0</v>
      </c>
      <c r="AI192" s="46" t="e">
        <f t="shared" si="199"/>
        <v>#DIV/0!</v>
      </c>
      <c r="AJ192" s="46" t="e">
        <f t="shared" si="200"/>
        <v>#DIV/0!</v>
      </c>
      <c r="AK192" s="61">
        <v>1</v>
      </c>
      <c r="AL192" s="27" t="e">
        <f t="shared" si="201"/>
        <v>#DIV/0!</v>
      </c>
      <c r="AM192" s="25" t="e">
        <f t="shared" si="202"/>
        <v>#DIV/0!</v>
      </c>
      <c r="AN192" s="25" t="e">
        <f t="shared" si="203"/>
        <v>#DIV/0!</v>
      </c>
      <c r="AO192" s="25" t="e">
        <f t="shared" si="204"/>
        <v>#DIV/0!</v>
      </c>
      <c r="AR192" s="11">
        <f t="shared" si="205"/>
        <v>180</v>
      </c>
      <c r="AS192" s="20" t="s">
        <v>147</v>
      </c>
      <c r="AU192" s="13" t="s">
        <v>142</v>
      </c>
      <c r="AV192" s="75" t="e">
        <f>VLOOKUP(AT192,Ülke!$A$1:$D$46,2,0)</f>
        <v>#N/A</v>
      </c>
      <c r="AW192" s="29" t="e">
        <f t="shared" si="206"/>
        <v>#DIV/0!</v>
      </c>
      <c r="AX192" s="64" t="e">
        <f t="shared" si="207"/>
        <v>#DIV/0!</v>
      </c>
      <c r="AY192" s="65">
        <v>43846</v>
      </c>
      <c r="AZ192" s="65">
        <v>44675</v>
      </c>
      <c r="BA192" s="50">
        <f t="shared" si="208"/>
        <v>-44675</v>
      </c>
      <c r="BB192" s="66" t="e">
        <f t="shared" si="209"/>
        <v>#DIV/0!</v>
      </c>
      <c r="BC192" s="67">
        <v>44676</v>
      </c>
      <c r="BD192" s="66" t="s">
        <v>118</v>
      </c>
      <c r="BE192" s="58" t="e">
        <f t="shared" si="210"/>
        <v>#DIV/0!</v>
      </c>
      <c r="BF192" s="30" t="e">
        <f t="shared" si="211"/>
        <v>#DIV/0!</v>
      </c>
      <c r="BG192" s="31"/>
      <c r="BH192" s="32" t="e">
        <f t="shared" si="212"/>
        <v>#DIV/0!</v>
      </c>
      <c r="BI192" s="28">
        <v>0.05</v>
      </c>
      <c r="BJ192" s="28">
        <v>2.5000000000000001E-2</v>
      </c>
      <c r="BK192" s="33" t="e">
        <f t="shared" si="213"/>
        <v>#DIV/0!</v>
      </c>
      <c r="BL192" s="33" t="e">
        <f t="shared" ref="BL192:BL255" si="219">+BH192*BJ192</f>
        <v>#DIV/0!</v>
      </c>
      <c r="BM192" s="48" t="s">
        <v>139</v>
      </c>
      <c r="BO192" s="14" t="s">
        <v>84</v>
      </c>
      <c r="BP192" s="68"/>
      <c r="BQ192" s="14"/>
      <c r="BR192" s="35">
        <v>1257250.1000000001</v>
      </c>
      <c r="BS192" s="73">
        <v>62862.51</v>
      </c>
      <c r="BT192" s="98" t="e">
        <f t="shared" si="214"/>
        <v>#DIV/0!</v>
      </c>
      <c r="BU192" s="35">
        <v>45540</v>
      </c>
      <c r="BV192" s="36" t="s">
        <v>84</v>
      </c>
      <c r="BW192" s="37" t="s">
        <v>90</v>
      </c>
      <c r="BX192" s="38"/>
      <c r="BY192" s="36" t="s">
        <v>84</v>
      </c>
      <c r="BZ192" s="57">
        <v>2023</v>
      </c>
      <c r="CA192" s="32">
        <f>VLOOKUP(BZ192,$GP$1:$GR$17,2,0)</f>
        <v>31680</v>
      </c>
      <c r="CB192" s="32">
        <f>VLOOKUP(BZ192,$GP$1:$GR$17,3,0)</f>
        <v>264294</v>
      </c>
      <c r="CC192" s="32" t="e">
        <f t="shared" ref="CC192:CC255" si="220">IF(BK192&gt;CA192,BK192,CA192)</f>
        <v>#DIV/0!</v>
      </c>
      <c r="CD192" s="14" t="str">
        <f t="shared" si="215"/>
        <v/>
      </c>
      <c r="CF192" s="69">
        <f t="shared" si="216"/>
        <v>45540</v>
      </c>
      <c r="CG192" s="69" t="e">
        <f t="shared" si="217"/>
        <v>#DIV/0!</v>
      </c>
      <c r="CH192" s="69" t="e">
        <f t="shared" si="218"/>
        <v>#DIV/0!</v>
      </c>
      <c r="CL192" s="25"/>
      <c r="CM192" s="25"/>
      <c r="CN192" s="25"/>
      <c r="CR192" s="25"/>
      <c r="CS192" s="25"/>
      <c r="CT192" s="25"/>
      <c r="CX192" s="25"/>
      <c r="CY192" s="25"/>
      <c r="CZ192" s="25"/>
      <c r="DD192" s="25"/>
      <c r="DE192" s="25"/>
      <c r="DF192" s="25"/>
      <c r="DG192" s="25">
        <f t="shared" si="192"/>
        <v>0</v>
      </c>
    </row>
    <row r="193" spans="1:111" x14ac:dyDescent="0.25">
      <c r="A193" s="13"/>
      <c r="B193" s="13"/>
      <c r="C193" s="13"/>
      <c r="D193" s="24"/>
      <c r="E193" s="24"/>
      <c r="F193" s="100">
        <f t="shared" si="193"/>
        <v>0</v>
      </c>
      <c r="G193" s="21"/>
      <c r="J193" s="63"/>
      <c r="L193" s="63" t="s">
        <v>58</v>
      </c>
      <c r="M193" s="23" t="s">
        <v>61</v>
      </c>
      <c r="N193" s="13" t="s">
        <v>170</v>
      </c>
      <c r="O193" s="13" t="s">
        <v>148</v>
      </c>
      <c r="P193" s="13" t="s">
        <v>171</v>
      </c>
      <c r="U193" s="12">
        <f t="shared" si="194"/>
        <v>90</v>
      </c>
      <c r="X193" s="13"/>
      <c r="Y193" s="13"/>
      <c r="AA193" s="34" t="s">
        <v>84</v>
      </c>
      <c r="AB193" s="25">
        <v>0</v>
      </c>
      <c r="AC193" s="25">
        <f t="shared" si="195"/>
        <v>0</v>
      </c>
      <c r="AD193" s="55"/>
      <c r="AE193" s="55"/>
      <c r="AF193" s="45">
        <f t="shared" si="196"/>
        <v>0</v>
      </c>
      <c r="AG193" s="46" t="e">
        <f t="shared" si="197"/>
        <v>#DIV/0!</v>
      </c>
      <c r="AH193" s="26">
        <f t="shared" si="198"/>
        <v>0</v>
      </c>
      <c r="AI193" s="46" t="e">
        <f t="shared" si="199"/>
        <v>#DIV/0!</v>
      </c>
      <c r="AJ193" s="46" t="e">
        <f t="shared" si="200"/>
        <v>#DIV/0!</v>
      </c>
      <c r="AK193" s="61">
        <v>1</v>
      </c>
      <c r="AL193" s="27" t="e">
        <f t="shared" si="201"/>
        <v>#DIV/0!</v>
      </c>
      <c r="AM193" s="25" t="e">
        <f t="shared" si="202"/>
        <v>#DIV/0!</v>
      </c>
      <c r="AN193" s="25" t="e">
        <f t="shared" si="203"/>
        <v>#DIV/0!</v>
      </c>
      <c r="AO193" s="25" t="e">
        <f t="shared" si="204"/>
        <v>#DIV/0!</v>
      </c>
      <c r="AR193" s="11">
        <f t="shared" si="205"/>
        <v>180</v>
      </c>
      <c r="AS193" s="20" t="s">
        <v>147</v>
      </c>
      <c r="AU193" s="13" t="s">
        <v>142</v>
      </c>
      <c r="AV193" s="75" t="e">
        <f>VLOOKUP(AT193,Ülke!$A$1:$D$46,2,0)</f>
        <v>#N/A</v>
      </c>
      <c r="AW193" s="29" t="e">
        <f t="shared" si="206"/>
        <v>#DIV/0!</v>
      </c>
      <c r="AX193" s="64" t="e">
        <f t="shared" si="207"/>
        <v>#DIV/0!</v>
      </c>
      <c r="AY193" s="65">
        <v>43846</v>
      </c>
      <c r="AZ193" s="65">
        <v>44675</v>
      </c>
      <c r="BA193" s="50">
        <f t="shared" si="208"/>
        <v>-44675</v>
      </c>
      <c r="BB193" s="66" t="e">
        <f t="shared" si="209"/>
        <v>#DIV/0!</v>
      </c>
      <c r="BC193" s="67">
        <v>44676</v>
      </c>
      <c r="BD193" s="66" t="s">
        <v>118</v>
      </c>
      <c r="BE193" s="58" t="e">
        <f t="shared" si="210"/>
        <v>#DIV/0!</v>
      </c>
      <c r="BF193" s="30" t="e">
        <f t="shared" si="211"/>
        <v>#DIV/0!</v>
      </c>
      <c r="BG193" s="31"/>
      <c r="BH193" s="32" t="e">
        <f t="shared" si="212"/>
        <v>#DIV/0!</v>
      </c>
      <c r="BI193" s="28">
        <v>0.05</v>
      </c>
      <c r="BJ193" s="28">
        <v>2.5000000000000001E-2</v>
      </c>
      <c r="BK193" s="33" t="e">
        <f t="shared" si="213"/>
        <v>#DIV/0!</v>
      </c>
      <c r="BL193" s="33" t="e">
        <f t="shared" si="219"/>
        <v>#DIV/0!</v>
      </c>
      <c r="BM193" s="48" t="s">
        <v>139</v>
      </c>
      <c r="BO193" s="14" t="s">
        <v>84</v>
      </c>
      <c r="BP193" s="68"/>
      <c r="BQ193" s="14"/>
      <c r="BR193" s="35">
        <v>1257250.1000000001</v>
      </c>
      <c r="BS193" s="73">
        <v>62862.51</v>
      </c>
      <c r="BT193" s="98" t="e">
        <f t="shared" si="214"/>
        <v>#DIV/0!</v>
      </c>
      <c r="BU193" s="35">
        <v>45540</v>
      </c>
      <c r="BV193" s="36" t="s">
        <v>84</v>
      </c>
      <c r="BW193" s="37" t="s">
        <v>90</v>
      </c>
      <c r="BX193" s="38"/>
      <c r="BY193" s="36" t="s">
        <v>84</v>
      </c>
      <c r="BZ193" s="57">
        <v>2023</v>
      </c>
      <c r="CA193" s="32">
        <f>VLOOKUP(BZ193,$GP$1:$GR$17,2,0)</f>
        <v>31680</v>
      </c>
      <c r="CB193" s="32">
        <f>VLOOKUP(BZ193,$GP$1:$GR$17,3,0)</f>
        <v>264294</v>
      </c>
      <c r="CC193" s="32" t="e">
        <f t="shared" si="220"/>
        <v>#DIV/0!</v>
      </c>
      <c r="CD193" s="14" t="str">
        <f t="shared" si="215"/>
        <v/>
      </c>
      <c r="CF193" s="69">
        <f t="shared" si="216"/>
        <v>45540</v>
      </c>
      <c r="CG193" s="69" t="e">
        <f t="shared" si="217"/>
        <v>#DIV/0!</v>
      </c>
      <c r="CH193" s="69" t="e">
        <f t="shared" si="218"/>
        <v>#DIV/0!</v>
      </c>
      <c r="CL193" s="25"/>
      <c r="CM193" s="25"/>
      <c r="CN193" s="25"/>
      <c r="CR193" s="25"/>
      <c r="CS193" s="25"/>
      <c r="CT193" s="25"/>
      <c r="CX193" s="25"/>
      <c r="CY193" s="25"/>
      <c r="CZ193" s="25"/>
      <c r="DD193" s="25"/>
      <c r="DE193" s="25"/>
      <c r="DF193" s="25"/>
      <c r="DG193" s="25">
        <f t="shared" si="192"/>
        <v>0</v>
      </c>
    </row>
    <row r="194" spans="1:111" x14ac:dyDescent="0.25">
      <c r="A194" s="13"/>
      <c r="B194" s="13"/>
      <c r="C194" s="13"/>
      <c r="D194" s="24"/>
      <c r="E194" s="24"/>
      <c r="F194" s="100">
        <f t="shared" si="193"/>
        <v>0</v>
      </c>
      <c r="G194" s="21"/>
      <c r="J194" s="63"/>
      <c r="L194" s="63" t="s">
        <v>58</v>
      </c>
      <c r="M194" s="23" t="s">
        <v>61</v>
      </c>
      <c r="N194" s="13" t="s">
        <v>170</v>
      </c>
      <c r="O194" s="13" t="s">
        <v>148</v>
      </c>
      <c r="P194" s="13" t="s">
        <v>171</v>
      </c>
      <c r="U194" s="12">
        <f t="shared" si="194"/>
        <v>90</v>
      </c>
      <c r="X194" s="13"/>
      <c r="Y194" s="13"/>
      <c r="AA194" s="34" t="s">
        <v>84</v>
      </c>
      <c r="AB194" s="25">
        <v>0</v>
      </c>
      <c r="AC194" s="25">
        <f t="shared" si="195"/>
        <v>0</v>
      </c>
      <c r="AD194" s="55"/>
      <c r="AE194" s="55"/>
      <c r="AF194" s="45">
        <f t="shared" si="196"/>
        <v>0</v>
      </c>
      <c r="AG194" s="46" t="e">
        <f t="shared" si="197"/>
        <v>#DIV/0!</v>
      </c>
      <c r="AH194" s="26">
        <f t="shared" si="198"/>
        <v>0</v>
      </c>
      <c r="AI194" s="46" t="e">
        <f t="shared" si="199"/>
        <v>#DIV/0!</v>
      </c>
      <c r="AJ194" s="46" t="e">
        <f t="shared" si="200"/>
        <v>#DIV/0!</v>
      </c>
      <c r="AK194" s="61">
        <v>1</v>
      </c>
      <c r="AL194" s="27" t="e">
        <f t="shared" si="201"/>
        <v>#DIV/0!</v>
      </c>
      <c r="AM194" s="25" t="e">
        <f t="shared" si="202"/>
        <v>#DIV/0!</v>
      </c>
      <c r="AN194" s="25" t="e">
        <f t="shared" si="203"/>
        <v>#DIV/0!</v>
      </c>
      <c r="AO194" s="25" t="e">
        <f t="shared" si="204"/>
        <v>#DIV/0!</v>
      </c>
      <c r="AR194" s="11">
        <f t="shared" si="205"/>
        <v>180</v>
      </c>
      <c r="AS194" s="20" t="s">
        <v>147</v>
      </c>
      <c r="AU194" s="13" t="s">
        <v>142</v>
      </c>
      <c r="AV194" s="75" t="e">
        <f>VLOOKUP(AT194,Ülke!$A$1:$D$46,2,0)</f>
        <v>#N/A</v>
      </c>
      <c r="AW194" s="29" t="e">
        <f t="shared" si="206"/>
        <v>#DIV/0!</v>
      </c>
      <c r="AX194" s="64" t="e">
        <f t="shared" si="207"/>
        <v>#DIV/0!</v>
      </c>
      <c r="AY194" s="65">
        <v>43846</v>
      </c>
      <c r="AZ194" s="65">
        <v>44675</v>
      </c>
      <c r="BA194" s="50">
        <f t="shared" si="208"/>
        <v>-44675</v>
      </c>
      <c r="BB194" s="66" t="e">
        <f t="shared" si="209"/>
        <v>#DIV/0!</v>
      </c>
      <c r="BC194" s="67">
        <v>44676</v>
      </c>
      <c r="BD194" s="66" t="s">
        <v>118</v>
      </c>
      <c r="BE194" s="58" t="e">
        <f t="shared" si="210"/>
        <v>#DIV/0!</v>
      </c>
      <c r="BF194" s="30" t="e">
        <f t="shared" si="211"/>
        <v>#DIV/0!</v>
      </c>
      <c r="BG194" s="31"/>
      <c r="BH194" s="32" t="e">
        <f t="shared" si="212"/>
        <v>#DIV/0!</v>
      </c>
      <c r="BI194" s="28">
        <v>0.05</v>
      </c>
      <c r="BJ194" s="28">
        <v>2.5000000000000001E-2</v>
      </c>
      <c r="BK194" s="33" t="e">
        <f t="shared" si="213"/>
        <v>#DIV/0!</v>
      </c>
      <c r="BL194" s="33" t="e">
        <f t="shared" si="219"/>
        <v>#DIV/0!</v>
      </c>
      <c r="BM194" s="48" t="s">
        <v>139</v>
      </c>
      <c r="BO194" s="14" t="s">
        <v>84</v>
      </c>
      <c r="BP194" s="68"/>
      <c r="BQ194" s="14"/>
      <c r="BR194" s="35">
        <v>1257250.1000000001</v>
      </c>
      <c r="BS194" s="73">
        <v>62862.51</v>
      </c>
      <c r="BT194" s="98" t="e">
        <f t="shared" si="214"/>
        <v>#DIV/0!</v>
      </c>
      <c r="BU194" s="35">
        <v>45540</v>
      </c>
      <c r="BV194" s="36" t="s">
        <v>84</v>
      </c>
      <c r="BW194" s="37" t="s">
        <v>90</v>
      </c>
      <c r="BX194" s="38"/>
      <c r="BY194" s="36" t="s">
        <v>84</v>
      </c>
      <c r="BZ194" s="57">
        <v>2023</v>
      </c>
      <c r="CA194" s="32">
        <f>VLOOKUP(BZ194,$GP$1:$GR$17,2,0)</f>
        <v>31680</v>
      </c>
      <c r="CB194" s="32">
        <f>VLOOKUP(BZ194,$GP$1:$GR$17,3,0)</f>
        <v>264294</v>
      </c>
      <c r="CC194" s="32" t="e">
        <f t="shared" si="220"/>
        <v>#DIV/0!</v>
      </c>
      <c r="CD194" s="14" t="str">
        <f t="shared" si="215"/>
        <v/>
      </c>
      <c r="CF194" s="69">
        <f t="shared" si="216"/>
        <v>45540</v>
      </c>
      <c r="CG194" s="69" t="e">
        <f t="shared" si="217"/>
        <v>#DIV/0!</v>
      </c>
      <c r="CH194" s="69" t="e">
        <f t="shared" si="218"/>
        <v>#DIV/0!</v>
      </c>
      <c r="CL194" s="25"/>
      <c r="CM194" s="25"/>
      <c r="CN194" s="25"/>
      <c r="CR194" s="25"/>
      <c r="CS194" s="25"/>
      <c r="CT194" s="25"/>
      <c r="CX194" s="25"/>
      <c r="CY194" s="25"/>
      <c r="CZ194" s="25"/>
      <c r="DD194" s="25"/>
      <c r="DE194" s="25"/>
      <c r="DF194" s="25"/>
      <c r="DG194" s="25">
        <f t="shared" si="192"/>
        <v>0</v>
      </c>
    </row>
    <row r="195" spans="1:111" x14ac:dyDescent="0.25">
      <c r="A195" s="13"/>
      <c r="B195" s="13"/>
      <c r="C195" s="13"/>
      <c r="D195" s="24"/>
      <c r="E195" s="24"/>
      <c r="F195" s="100">
        <f t="shared" si="193"/>
        <v>0</v>
      </c>
      <c r="G195" s="21"/>
      <c r="J195" s="63"/>
      <c r="L195" s="63" t="s">
        <v>58</v>
      </c>
      <c r="M195" s="23" t="s">
        <v>61</v>
      </c>
      <c r="N195" s="13" t="s">
        <v>170</v>
      </c>
      <c r="O195" s="13" t="s">
        <v>148</v>
      </c>
      <c r="P195" s="13" t="s">
        <v>171</v>
      </c>
      <c r="U195" s="12">
        <f t="shared" si="194"/>
        <v>90</v>
      </c>
      <c r="X195" s="13"/>
      <c r="Y195" s="13"/>
      <c r="AA195" s="34" t="s">
        <v>84</v>
      </c>
      <c r="AB195" s="25">
        <v>0</v>
      </c>
      <c r="AC195" s="25">
        <f t="shared" si="195"/>
        <v>0</v>
      </c>
      <c r="AD195" s="55"/>
      <c r="AE195" s="55"/>
      <c r="AF195" s="45">
        <f t="shared" si="196"/>
        <v>0</v>
      </c>
      <c r="AG195" s="46" t="e">
        <f t="shared" si="197"/>
        <v>#DIV/0!</v>
      </c>
      <c r="AH195" s="26">
        <f t="shared" si="198"/>
        <v>0</v>
      </c>
      <c r="AI195" s="46" t="e">
        <f t="shared" si="199"/>
        <v>#DIV/0!</v>
      </c>
      <c r="AJ195" s="46" t="e">
        <f t="shared" si="200"/>
        <v>#DIV/0!</v>
      </c>
      <c r="AK195" s="61">
        <v>1</v>
      </c>
      <c r="AL195" s="27" t="e">
        <f t="shared" si="201"/>
        <v>#DIV/0!</v>
      </c>
      <c r="AM195" s="25" t="e">
        <f t="shared" si="202"/>
        <v>#DIV/0!</v>
      </c>
      <c r="AN195" s="25" t="e">
        <f t="shared" si="203"/>
        <v>#DIV/0!</v>
      </c>
      <c r="AO195" s="25" t="e">
        <f t="shared" si="204"/>
        <v>#DIV/0!</v>
      </c>
      <c r="AR195" s="11">
        <f t="shared" si="205"/>
        <v>180</v>
      </c>
      <c r="AS195" s="20" t="s">
        <v>147</v>
      </c>
      <c r="AU195" s="13" t="s">
        <v>142</v>
      </c>
      <c r="AV195" s="75" t="e">
        <f>VLOOKUP(AT195,Ülke!$A$1:$D$46,2,0)</f>
        <v>#N/A</v>
      </c>
      <c r="AW195" s="29" t="e">
        <f t="shared" si="206"/>
        <v>#DIV/0!</v>
      </c>
      <c r="AX195" s="64" t="e">
        <f t="shared" si="207"/>
        <v>#DIV/0!</v>
      </c>
      <c r="AY195" s="65">
        <v>43846</v>
      </c>
      <c r="AZ195" s="65">
        <v>44675</v>
      </c>
      <c r="BA195" s="50">
        <f t="shared" si="208"/>
        <v>-44675</v>
      </c>
      <c r="BB195" s="66" t="e">
        <f t="shared" si="209"/>
        <v>#DIV/0!</v>
      </c>
      <c r="BC195" s="67">
        <v>44676</v>
      </c>
      <c r="BD195" s="66" t="s">
        <v>118</v>
      </c>
      <c r="BE195" s="58" t="e">
        <f t="shared" si="210"/>
        <v>#DIV/0!</v>
      </c>
      <c r="BF195" s="30" t="e">
        <f t="shared" si="211"/>
        <v>#DIV/0!</v>
      </c>
      <c r="BG195" s="31"/>
      <c r="BH195" s="32" t="e">
        <f t="shared" si="212"/>
        <v>#DIV/0!</v>
      </c>
      <c r="BI195" s="28">
        <v>0.05</v>
      </c>
      <c r="BJ195" s="28">
        <v>2.5000000000000001E-2</v>
      </c>
      <c r="BK195" s="33" t="e">
        <f t="shared" si="213"/>
        <v>#DIV/0!</v>
      </c>
      <c r="BL195" s="33" t="e">
        <f t="shared" si="219"/>
        <v>#DIV/0!</v>
      </c>
      <c r="BM195" s="48" t="s">
        <v>139</v>
      </c>
      <c r="BO195" s="14" t="s">
        <v>84</v>
      </c>
      <c r="BP195" s="68"/>
      <c r="BQ195" s="14"/>
      <c r="BR195" s="35">
        <v>1257250.1000000001</v>
      </c>
      <c r="BS195" s="73">
        <v>62862.51</v>
      </c>
      <c r="BT195" s="98" t="e">
        <f t="shared" si="214"/>
        <v>#DIV/0!</v>
      </c>
      <c r="BU195" s="35">
        <v>45540</v>
      </c>
      <c r="BV195" s="36" t="s">
        <v>84</v>
      </c>
      <c r="BW195" s="37" t="s">
        <v>90</v>
      </c>
      <c r="BX195" s="38"/>
      <c r="BY195" s="36" t="s">
        <v>84</v>
      </c>
      <c r="BZ195" s="57">
        <v>2023</v>
      </c>
      <c r="CA195" s="32">
        <f>VLOOKUP(BZ195,$GP$1:$GR$17,2,0)</f>
        <v>31680</v>
      </c>
      <c r="CB195" s="32">
        <f>VLOOKUP(BZ195,$GP$1:$GR$17,3,0)</f>
        <v>264294</v>
      </c>
      <c r="CC195" s="32" t="e">
        <f t="shared" si="220"/>
        <v>#DIV/0!</v>
      </c>
      <c r="CD195" s="14" t="str">
        <f t="shared" si="215"/>
        <v/>
      </c>
      <c r="CF195" s="69">
        <f t="shared" si="216"/>
        <v>45540</v>
      </c>
      <c r="CG195" s="69" t="e">
        <f t="shared" si="217"/>
        <v>#DIV/0!</v>
      </c>
      <c r="CH195" s="69" t="e">
        <f t="shared" si="218"/>
        <v>#DIV/0!</v>
      </c>
      <c r="CL195" s="25"/>
      <c r="CM195" s="25"/>
      <c r="CN195" s="25"/>
      <c r="CR195" s="25"/>
      <c r="CS195" s="25"/>
      <c r="CT195" s="25"/>
      <c r="CX195" s="25"/>
      <c r="CY195" s="25"/>
      <c r="CZ195" s="25"/>
      <c r="DD195" s="25"/>
      <c r="DE195" s="25"/>
      <c r="DF195" s="25"/>
      <c r="DG195" s="25">
        <f t="shared" ref="DG195:DG258" si="221">+CL195+CR195+CX195+DD195</f>
        <v>0</v>
      </c>
    </row>
    <row r="196" spans="1:111" x14ac:dyDescent="0.25">
      <c r="A196" s="13"/>
      <c r="B196" s="13"/>
      <c r="C196" s="13"/>
      <c r="D196" s="24"/>
      <c r="E196" s="24"/>
      <c r="F196" s="100">
        <f t="shared" si="193"/>
        <v>0</v>
      </c>
      <c r="G196" s="21"/>
      <c r="J196" s="63"/>
      <c r="L196" s="63" t="s">
        <v>58</v>
      </c>
      <c r="M196" s="23" t="s">
        <v>61</v>
      </c>
      <c r="N196" s="13" t="s">
        <v>170</v>
      </c>
      <c r="O196" s="13" t="s">
        <v>148</v>
      </c>
      <c r="P196" s="13" t="s">
        <v>171</v>
      </c>
      <c r="U196" s="12">
        <f t="shared" si="194"/>
        <v>90</v>
      </c>
      <c r="X196" s="13"/>
      <c r="Y196" s="13"/>
      <c r="AA196" s="34" t="s">
        <v>84</v>
      </c>
      <c r="AB196" s="25">
        <v>0</v>
      </c>
      <c r="AC196" s="25">
        <f t="shared" si="195"/>
        <v>0</v>
      </c>
      <c r="AD196" s="55"/>
      <c r="AE196" s="55"/>
      <c r="AF196" s="45">
        <f t="shared" si="196"/>
        <v>0</v>
      </c>
      <c r="AG196" s="46" t="e">
        <f t="shared" si="197"/>
        <v>#DIV/0!</v>
      </c>
      <c r="AH196" s="26">
        <f t="shared" si="198"/>
        <v>0</v>
      </c>
      <c r="AI196" s="46" t="e">
        <f t="shared" si="199"/>
        <v>#DIV/0!</v>
      </c>
      <c r="AJ196" s="46" t="e">
        <f t="shared" si="200"/>
        <v>#DIV/0!</v>
      </c>
      <c r="AK196" s="61">
        <v>1</v>
      </c>
      <c r="AL196" s="27" t="e">
        <f t="shared" si="201"/>
        <v>#DIV/0!</v>
      </c>
      <c r="AM196" s="25" t="e">
        <f t="shared" si="202"/>
        <v>#DIV/0!</v>
      </c>
      <c r="AN196" s="25" t="e">
        <f t="shared" si="203"/>
        <v>#DIV/0!</v>
      </c>
      <c r="AO196" s="25" t="e">
        <f t="shared" si="204"/>
        <v>#DIV/0!</v>
      </c>
      <c r="AR196" s="11">
        <f t="shared" si="205"/>
        <v>180</v>
      </c>
      <c r="AS196" s="20" t="s">
        <v>147</v>
      </c>
      <c r="AU196" s="13" t="s">
        <v>142</v>
      </c>
      <c r="AV196" s="75" t="e">
        <f>VLOOKUP(AT196,Ülke!$A$1:$D$46,2,0)</f>
        <v>#N/A</v>
      </c>
      <c r="AW196" s="29" t="e">
        <f t="shared" si="206"/>
        <v>#DIV/0!</v>
      </c>
      <c r="AX196" s="64" t="e">
        <f t="shared" si="207"/>
        <v>#DIV/0!</v>
      </c>
      <c r="AY196" s="65">
        <v>43846</v>
      </c>
      <c r="AZ196" s="65">
        <v>44675</v>
      </c>
      <c r="BA196" s="50">
        <f t="shared" si="208"/>
        <v>-44675</v>
      </c>
      <c r="BB196" s="66" t="e">
        <f t="shared" si="209"/>
        <v>#DIV/0!</v>
      </c>
      <c r="BC196" s="67">
        <v>44676</v>
      </c>
      <c r="BD196" s="66" t="s">
        <v>118</v>
      </c>
      <c r="BE196" s="58" t="e">
        <f t="shared" si="210"/>
        <v>#DIV/0!</v>
      </c>
      <c r="BF196" s="30" t="e">
        <f t="shared" si="211"/>
        <v>#DIV/0!</v>
      </c>
      <c r="BG196" s="31"/>
      <c r="BH196" s="32" t="e">
        <f t="shared" si="212"/>
        <v>#DIV/0!</v>
      </c>
      <c r="BI196" s="28">
        <v>0.05</v>
      </c>
      <c r="BJ196" s="28">
        <v>2.5000000000000001E-2</v>
      </c>
      <c r="BK196" s="33" t="e">
        <f t="shared" si="213"/>
        <v>#DIV/0!</v>
      </c>
      <c r="BL196" s="33" t="e">
        <f t="shared" si="219"/>
        <v>#DIV/0!</v>
      </c>
      <c r="BM196" s="48" t="s">
        <v>139</v>
      </c>
      <c r="BO196" s="14" t="s">
        <v>84</v>
      </c>
      <c r="BP196" s="68"/>
      <c r="BQ196" s="14"/>
      <c r="BR196" s="35">
        <v>1257250.1000000001</v>
      </c>
      <c r="BS196" s="73">
        <v>62862.51</v>
      </c>
      <c r="BT196" s="98" t="e">
        <f t="shared" si="214"/>
        <v>#DIV/0!</v>
      </c>
      <c r="BU196" s="35">
        <v>45540</v>
      </c>
      <c r="BV196" s="36" t="s">
        <v>84</v>
      </c>
      <c r="BW196" s="37" t="s">
        <v>90</v>
      </c>
      <c r="BX196" s="38"/>
      <c r="BY196" s="36" t="s">
        <v>84</v>
      </c>
      <c r="BZ196" s="57">
        <v>2023</v>
      </c>
      <c r="CA196" s="32">
        <f>VLOOKUP(BZ196,$GP$1:$GR$17,2,0)</f>
        <v>31680</v>
      </c>
      <c r="CB196" s="32">
        <f>VLOOKUP(BZ196,$GP$1:$GR$17,3,0)</f>
        <v>264294</v>
      </c>
      <c r="CC196" s="32" t="e">
        <f t="shared" si="220"/>
        <v>#DIV/0!</v>
      </c>
      <c r="CD196" s="14" t="str">
        <f t="shared" si="215"/>
        <v/>
      </c>
      <c r="CF196" s="69">
        <f t="shared" si="216"/>
        <v>45540</v>
      </c>
      <c r="CG196" s="69" t="e">
        <f t="shared" si="217"/>
        <v>#DIV/0!</v>
      </c>
      <c r="CH196" s="69" t="e">
        <f t="shared" si="218"/>
        <v>#DIV/0!</v>
      </c>
      <c r="CL196" s="25"/>
      <c r="CM196" s="25"/>
      <c r="CN196" s="25"/>
      <c r="CR196" s="25"/>
      <c r="CS196" s="25"/>
      <c r="CT196" s="25"/>
      <c r="CX196" s="25"/>
      <c r="CY196" s="25"/>
      <c r="CZ196" s="25"/>
      <c r="DD196" s="25"/>
      <c r="DE196" s="25"/>
      <c r="DF196" s="25"/>
      <c r="DG196" s="25">
        <f t="shared" si="221"/>
        <v>0</v>
      </c>
    </row>
    <row r="197" spans="1:111" x14ac:dyDescent="0.25">
      <c r="A197" s="13"/>
      <c r="B197" s="13"/>
      <c r="C197" s="13"/>
      <c r="D197" s="24"/>
      <c r="E197" s="24"/>
      <c r="F197" s="100">
        <f t="shared" si="193"/>
        <v>0</v>
      </c>
      <c r="G197" s="21"/>
      <c r="J197" s="63"/>
      <c r="L197" s="63" t="s">
        <v>58</v>
      </c>
      <c r="M197" s="23" t="s">
        <v>61</v>
      </c>
      <c r="N197" s="13" t="s">
        <v>170</v>
      </c>
      <c r="O197" s="13" t="s">
        <v>148</v>
      </c>
      <c r="P197" s="13" t="s">
        <v>171</v>
      </c>
      <c r="U197" s="12">
        <f t="shared" si="194"/>
        <v>90</v>
      </c>
      <c r="X197" s="13"/>
      <c r="Y197" s="13"/>
      <c r="AA197" s="34" t="s">
        <v>84</v>
      </c>
      <c r="AB197" s="25">
        <v>0</v>
      </c>
      <c r="AC197" s="25">
        <f t="shared" si="195"/>
        <v>0</v>
      </c>
      <c r="AD197" s="55"/>
      <c r="AE197" s="55"/>
      <c r="AF197" s="45">
        <f t="shared" si="196"/>
        <v>0</v>
      </c>
      <c r="AG197" s="46" t="e">
        <f t="shared" si="197"/>
        <v>#DIV/0!</v>
      </c>
      <c r="AH197" s="26">
        <f t="shared" si="198"/>
        <v>0</v>
      </c>
      <c r="AI197" s="46" t="e">
        <f t="shared" si="199"/>
        <v>#DIV/0!</v>
      </c>
      <c r="AJ197" s="46" t="e">
        <f t="shared" si="200"/>
        <v>#DIV/0!</v>
      </c>
      <c r="AK197" s="61">
        <v>1</v>
      </c>
      <c r="AL197" s="27" t="e">
        <f t="shared" si="201"/>
        <v>#DIV/0!</v>
      </c>
      <c r="AM197" s="25" t="e">
        <f t="shared" si="202"/>
        <v>#DIV/0!</v>
      </c>
      <c r="AN197" s="25" t="e">
        <f t="shared" si="203"/>
        <v>#DIV/0!</v>
      </c>
      <c r="AO197" s="25" t="e">
        <f t="shared" si="204"/>
        <v>#DIV/0!</v>
      </c>
      <c r="AR197" s="11">
        <f t="shared" si="205"/>
        <v>180</v>
      </c>
      <c r="AS197" s="20" t="s">
        <v>147</v>
      </c>
      <c r="AU197" s="13" t="s">
        <v>142</v>
      </c>
      <c r="AV197" s="75" t="e">
        <f>VLOOKUP(AT197,Ülke!$A$1:$D$46,2,0)</f>
        <v>#N/A</v>
      </c>
      <c r="AW197" s="29" t="e">
        <f t="shared" si="206"/>
        <v>#DIV/0!</v>
      </c>
      <c r="AX197" s="64" t="e">
        <f t="shared" si="207"/>
        <v>#DIV/0!</v>
      </c>
      <c r="AY197" s="65">
        <v>43846</v>
      </c>
      <c r="AZ197" s="65">
        <v>44675</v>
      </c>
      <c r="BA197" s="50">
        <f t="shared" si="208"/>
        <v>-44675</v>
      </c>
      <c r="BB197" s="66" t="e">
        <f t="shared" si="209"/>
        <v>#DIV/0!</v>
      </c>
      <c r="BC197" s="67">
        <v>44676</v>
      </c>
      <c r="BD197" s="66" t="s">
        <v>118</v>
      </c>
      <c r="BE197" s="58" t="e">
        <f t="shared" si="210"/>
        <v>#DIV/0!</v>
      </c>
      <c r="BF197" s="30" t="e">
        <f t="shared" si="211"/>
        <v>#DIV/0!</v>
      </c>
      <c r="BG197" s="31"/>
      <c r="BH197" s="32" t="e">
        <f t="shared" si="212"/>
        <v>#DIV/0!</v>
      </c>
      <c r="BI197" s="28">
        <v>0.05</v>
      </c>
      <c r="BJ197" s="28">
        <v>2.5000000000000001E-2</v>
      </c>
      <c r="BK197" s="33" t="e">
        <f t="shared" si="213"/>
        <v>#DIV/0!</v>
      </c>
      <c r="BL197" s="33" t="e">
        <f t="shared" si="219"/>
        <v>#DIV/0!</v>
      </c>
      <c r="BM197" s="48" t="s">
        <v>139</v>
      </c>
      <c r="BO197" s="14" t="s">
        <v>84</v>
      </c>
      <c r="BP197" s="68"/>
      <c r="BQ197" s="14"/>
      <c r="BR197" s="35">
        <v>1257250.1000000001</v>
      </c>
      <c r="BS197" s="73">
        <v>62862.51</v>
      </c>
      <c r="BT197" s="98" t="e">
        <f t="shared" si="214"/>
        <v>#DIV/0!</v>
      </c>
      <c r="BU197" s="35">
        <v>45540</v>
      </c>
      <c r="BV197" s="36" t="s">
        <v>84</v>
      </c>
      <c r="BW197" s="37" t="s">
        <v>90</v>
      </c>
      <c r="BX197" s="38"/>
      <c r="BY197" s="36" t="s">
        <v>84</v>
      </c>
      <c r="BZ197" s="57">
        <v>2023</v>
      </c>
      <c r="CA197" s="32">
        <f>VLOOKUP(BZ197,$GP$1:$GR$17,2,0)</f>
        <v>31680</v>
      </c>
      <c r="CB197" s="32">
        <f>VLOOKUP(BZ197,$GP$1:$GR$17,3,0)</f>
        <v>264294</v>
      </c>
      <c r="CC197" s="32" t="e">
        <f t="shared" si="220"/>
        <v>#DIV/0!</v>
      </c>
      <c r="CD197" s="14" t="str">
        <f t="shared" si="215"/>
        <v/>
      </c>
      <c r="CF197" s="69">
        <f t="shared" si="216"/>
        <v>45540</v>
      </c>
      <c r="CG197" s="69" t="e">
        <f t="shared" si="217"/>
        <v>#DIV/0!</v>
      </c>
      <c r="CH197" s="69" t="e">
        <f t="shared" si="218"/>
        <v>#DIV/0!</v>
      </c>
      <c r="CL197" s="25"/>
      <c r="CM197" s="25"/>
      <c r="CN197" s="25"/>
      <c r="CR197" s="25"/>
      <c r="CS197" s="25"/>
      <c r="CT197" s="25"/>
      <c r="CX197" s="25"/>
      <c r="CY197" s="25"/>
      <c r="CZ197" s="25"/>
      <c r="DD197" s="25"/>
      <c r="DE197" s="25"/>
      <c r="DF197" s="25"/>
      <c r="DG197" s="25">
        <f t="shared" si="221"/>
        <v>0</v>
      </c>
    </row>
    <row r="198" spans="1:111" x14ac:dyDescent="0.25">
      <c r="A198" s="13"/>
      <c r="B198" s="13"/>
      <c r="C198" s="13"/>
      <c r="D198" s="24"/>
      <c r="E198" s="24"/>
      <c r="F198" s="100">
        <f t="shared" si="193"/>
        <v>0</v>
      </c>
      <c r="G198" s="21"/>
      <c r="J198" s="63"/>
      <c r="L198" s="63" t="s">
        <v>58</v>
      </c>
      <c r="M198" s="23" t="s">
        <v>61</v>
      </c>
      <c r="N198" s="13" t="s">
        <v>170</v>
      </c>
      <c r="O198" s="13" t="s">
        <v>148</v>
      </c>
      <c r="P198" s="13" t="s">
        <v>171</v>
      </c>
      <c r="U198" s="12">
        <f t="shared" si="194"/>
        <v>90</v>
      </c>
      <c r="X198" s="13"/>
      <c r="Y198" s="13"/>
      <c r="AA198" s="34" t="s">
        <v>84</v>
      </c>
      <c r="AB198" s="25">
        <v>0</v>
      </c>
      <c r="AC198" s="25">
        <f t="shared" si="195"/>
        <v>0</v>
      </c>
      <c r="AD198" s="55"/>
      <c r="AE198" s="55"/>
      <c r="AF198" s="45">
        <f t="shared" si="196"/>
        <v>0</v>
      </c>
      <c r="AG198" s="46" t="e">
        <f t="shared" si="197"/>
        <v>#DIV/0!</v>
      </c>
      <c r="AH198" s="26">
        <f t="shared" si="198"/>
        <v>0</v>
      </c>
      <c r="AI198" s="46" t="e">
        <f t="shared" si="199"/>
        <v>#DIV/0!</v>
      </c>
      <c r="AJ198" s="46" t="e">
        <f t="shared" si="200"/>
        <v>#DIV/0!</v>
      </c>
      <c r="AK198" s="61">
        <v>1</v>
      </c>
      <c r="AL198" s="27" t="e">
        <f t="shared" si="201"/>
        <v>#DIV/0!</v>
      </c>
      <c r="AM198" s="25" t="e">
        <f t="shared" si="202"/>
        <v>#DIV/0!</v>
      </c>
      <c r="AN198" s="25" t="e">
        <f t="shared" si="203"/>
        <v>#DIV/0!</v>
      </c>
      <c r="AO198" s="25" t="e">
        <f t="shared" si="204"/>
        <v>#DIV/0!</v>
      </c>
      <c r="AR198" s="11">
        <f t="shared" si="205"/>
        <v>180</v>
      </c>
      <c r="AS198" s="20" t="s">
        <v>147</v>
      </c>
      <c r="AU198" s="13" t="s">
        <v>142</v>
      </c>
      <c r="AV198" s="75" t="e">
        <f>VLOOKUP(AT198,Ülke!$A$1:$D$46,2,0)</f>
        <v>#N/A</v>
      </c>
      <c r="AW198" s="29" t="e">
        <f t="shared" si="206"/>
        <v>#DIV/0!</v>
      </c>
      <c r="AX198" s="64" t="e">
        <f t="shared" si="207"/>
        <v>#DIV/0!</v>
      </c>
      <c r="AY198" s="65">
        <v>43846</v>
      </c>
      <c r="AZ198" s="65">
        <v>44675</v>
      </c>
      <c r="BA198" s="50">
        <f t="shared" si="208"/>
        <v>-44675</v>
      </c>
      <c r="BB198" s="66" t="e">
        <f t="shared" si="209"/>
        <v>#DIV/0!</v>
      </c>
      <c r="BC198" s="67">
        <v>44676</v>
      </c>
      <c r="BD198" s="66" t="s">
        <v>118</v>
      </c>
      <c r="BE198" s="58" t="e">
        <f t="shared" si="210"/>
        <v>#DIV/0!</v>
      </c>
      <c r="BF198" s="30" t="e">
        <f t="shared" si="211"/>
        <v>#DIV/0!</v>
      </c>
      <c r="BG198" s="31"/>
      <c r="BH198" s="32" t="e">
        <f t="shared" si="212"/>
        <v>#DIV/0!</v>
      </c>
      <c r="BI198" s="28">
        <v>0.05</v>
      </c>
      <c r="BJ198" s="28">
        <v>2.5000000000000001E-2</v>
      </c>
      <c r="BK198" s="33" t="e">
        <f t="shared" si="213"/>
        <v>#DIV/0!</v>
      </c>
      <c r="BL198" s="33" t="e">
        <f t="shared" si="219"/>
        <v>#DIV/0!</v>
      </c>
      <c r="BM198" s="48" t="s">
        <v>139</v>
      </c>
      <c r="BO198" s="14" t="s">
        <v>84</v>
      </c>
      <c r="BP198" s="68"/>
      <c r="BQ198" s="14"/>
      <c r="BR198" s="35">
        <v>1257250.1000000001</v>
      </c>
      <c r="BS198" s="73">
        <v>62862.51</v>
      </c>
      <c r="BT198" s="98" t="e">
        <f t="shared" si="214"/>
        <v>#DIV/0!</v>
      </c>
      <c r="BU198" s="35">
        <v>45540</v>
      </c>
      <c r="BV198" s="36" t="s">
        <v>84</v>
      </c>
      <c r="BW198" s="37" t="s">
        <v>90</v>
      </c>
      <c r="BX198" s="38"/>
      <c r="BY198" s="36" t="s">
        <v>84</v>
      </c>
      <c r="BZ198" s="57">
        <v>2023</v>
      </c>
      <c r="CA198" s="32">
        <f>VLOOKUP(BZ198,$GP$1:$GR$17,2,0)</f>
        <v>31680</v>
      </c>
      <c r="CB198" s="32">
        <f>VLOOKUP(BZ198,$GP$1:$GR$17,3,0)</f>
        <v>264294</v>
      </c>
      <c r="CC198" s="32" t="e">
        <f t="shared" si="220"/>
        <v>#DIV/0!</v>
      </c>
      <c r="CD198" s="14" t="str">
        <f t="shared" si="215"/>
        <v/>
      </c>
      <c r="CF198" s="69">
        <f t="shared" si="216"/>
        <v>45540</v>
      </c>
      <c r="CG198" s="69" t="e">
        <f t="shared" si="217"/>
        <v>#DIV/0!</v>
      </c>
      <c r="CH198" s="69" t="e">
        <f t="shared" si="218"/>
        <v>#DIV/0!</v>
      </c>
      <c r="CL198" s="25"/>
      <c r="CM198" s="25"/>
      <c r="CN198" s="25"/>
      <c r="CR198" s="25"/>
      <c r="CS198" s="25"/>
      <c r="CT198" s="25"/>
      <c r="CX198" s="25"/>
      <c r="CY198" s="25"/>
      <c r="CZ198" s="25"/>
      <c r="DD198" s="25"/>
      <c r="DE198" s="25"/>
      <c r="DF198" s="25"/>
      <c r="DG198" s="25">
        <f t="shared" si="221"/>
        <v>0</v>
      </c>
    </row>
    <row r="199" spans="1:111" x14ac:dyDescent="0.25">
      <c r="A199" s="13"/>
      <c r="B199" s="13"/>
      <c r="C199" s="13"/>
      <c r="D199" s="24"/>
      <c r="E199" s="24"/>
      <c r="F199" s="100">
        <f t="shared" si="193"/>
        <v>0</v>
      </c>
      <c r="G199" s="21"/>
      <c r="J199" s="63"/>
      <c r="L199" s="63" t="s">
        <v>58</v>
      </c>
      <c r="M199" s="23" t="s">
        <v>61</v>
      </c>
      <c r="N199" s="13" t="s">
        <v>170</v>
      </c>
      <c r="O199" s="13" t="s">
        <v>148</v>
      </c>
      <c r="P199" s="13" t="s">
        <v>171</v>
      </c>
      <c r="U199" s="12">
        <f t="shared" si="194"/>
        <v>90</v>
      </c>
      <c r="X199" s="13"/>
      <c r="Y199" s="13"/>
      <c r="AA199" s="34" t="s">
        <v>84</v>
      </c>
      <c r="AB199" s="25">
        <v>0</v>
      </c>
      <c r="AC199" s="25">
        <f t="shared" si="195"/>
        <v>0</v>
      </c>
      <c r="AD199" s="55"/>
      <c r="AE199" s="55"/>
      <c r="AF199" s="45">
        <f t="shared" si="196"/>
        <v>0</v>
      </c>
      <c r="AG199" s="46" t="e">
        <f t="shared" si="197"/>
        <v>#DIV/0!</v>
      </c>
      <c r="AH199" s="26">
        <f t="shared" si="198"/>
        <v>0</v>
      </c>
      <c r="AI199" s="46" t="e">
        <f t="shared" si="199"/>
        <v>#DIV/0!</v>
      </c>
      <c r="AJ199" s="46" t="e">
        <f t="shared" si="200"/>
        <v>#DIV/0!</v>
      </c>
      <c r="AK199" s="61">
        <v>1</v>
      </c>
      <c r="AL199" s="27" t="e">
        <f t="shared" si="201"/>
        <v>#DIV/0!</v>
      </c>
      <c r="AM199" s="25" t="e">
        <f t="shared" si="202"/>
        <v>#DIV/0!</v>
      </c>
      <c r="AN199" s="25" t="e">
        <f t="shared" si="203"/>
        <v>#DIV/0!</v>
      </c>
      <c r="AO199" s="25" t="e">
        <f t="shared" si="204"/>
        <v>#DIV/0!</v>
      </c>
      <c r="AR199" s="11">
        <f t="shared" si="205"/>
        <v>180</v>
      </c>
      <c r="AS199" s="20" t="s">
        <v>147</v>
      </c>
      <c r="AU199" s="13" t="s">
        <v>142</v>
      </c>
      <c r="AV199" s="75" t="e">
        <f>VLOOKUP(AT199,Ülke!$A$1:$D$46,2,0)</f>
        <v>#N/A</v>
      </c>
      <c r="AW199" s="29" t="e">
        <f t="shared" si="206"/>
        <v>#DIV/0!</v>
      </c>
      <c r="AX199" s="64" t="e">
        <f t="shared" si="207"/>
        <v>#DIV/0!</v>
      </c>
      <c r="AY199" s="65">
        <v>43846</v>
      </c>
      <c r="AZ199" s="65">
        <v>44675</v>
      </c>
      <c r="BA199" s="50">
        <f t="shared" si="208"/>
        <v>-44675</v>
      </c>
      <c r="BB199" s="66" t="e">
        <f t="shared" si="209"/>
        <v>#DIV/0!</v>
      </c>
      <c r="BC199" s="67">
        <v>44676</v>
      </c>
      <c r="BD199" s="66" t="s">
        <v>118</v>
      </c>
      <c r="BE199" s="58" t="e">
        <f t="shared" si="210"/>
        <v>#DIV/0!</v>
      </c>
      <c r="BF199" s="30" t="e">
        <f t="shared" si="211"/>
        <v>#DIV/0!</v>
      </c>
      <c r="BG199" s="31"/>
      <c r="BH199" s="32" t="e">
        <f t="shared" si="212"/>
        <v>#DIV/0!</v>
      </c>
      <c r="BI199" s="28">
        <v>0.05</v>
      </c>
      <c r="BJ199" s="28">
        <v>2.5000000000000001E-2</v>
      </c>
      <c r="BK199" s="33" t="e">
        <f t="shared" si="213"/>
        <v>#DIV/0!</v>
      </c>
      <c r="BL199" s="33" t="e">
        <f t="shared" si="219"/>
        <v>#DIV/0!</v>
      </c>
      <c r="BM199" s="48" t="s">
        <v>139</v>
      </c>
      <c r="BO199" s="14" t="s">
        <v>84</v>
      </c>
      <c r="BP199" s="68"/>
      <c r="BQ199" s="14"/>
      <c r="BR199" s="35">
        <v>1257250.1000000001</v>
      </c>
      <c r="BS199" s="73">
        <v>62862.51</v>
      </c>
      <c r="BT199" s="98" t="e">
        <f t="shared" si="214"/>
        <v>#DIV/0!</v>
      </c>
      <c r="BU199" s="35">
        <v>45540</v>
      </c>
      <c r="BV199" s="36" t="s">
        <v>84</v>
      </c>
      <c r="BW199" s="37" t="s">
        <v>90</v>
      </c>
      <c r="BX199" s="38"/>
      <c r="BY199" s="36" t="s">
        <v>84</v>
      </c>
      <c r="BZ199" s="57">
        <v>2023</v>
      </c>
      <c r="CA199" s="32">
        <f>VLOOKUP(BZ199,$GP$1:$GR$17,2,0)</f>
        <v>31680</v>
      </c>
      <c r="CB199" s="32">
        <f>VLOOKUP(BZ199,$GP$1:$GR$17,3,0)</f>
        <v>264294</v>
      </c>
      <c r="CC199" s="32" t="e">
        <f t="shared" si="220"/>
        <v>#DIV/0!</v>
      </c>
      <c r="CD199" s="14" t="str">
        <f t="shared" si="215"/>
        <v/>
      </c>
      <c r="CF199" s="69">
        <f t="shared" si="216"/>
        <v>45540</v>
      </c>
      <c r="CG199" s="69" t="e">
        <f t="shared" si="217"/>
        <v>#DIV/0!</v>
      </c>
      <c r="CH199" s="69" t="e">
        <f t="shared" si="218"/>
        <v>#DIV/0!</v>
      </c>
      <c r="CL199" s="25"/>
      <c r="CM199" s="25"/>
      <c r="CN199" s="25"/>
      <c r="CR199" s="25"/>
      <c r="CS199" s="25"/>
      <c r="CT199" s="25"/>
      <c r="CX199" s="25"/>
      <c r="CY199" s="25"/>
      <c r="CZ199" s="25"/>
      <c r="DD199" s="25"/>
      <c r="DE199" s="25"/>
      <c r="DF199" s="25"/>
      <c r="DG199" s="25">
        <f t="shared" si="221"/>
        <v>0</v>
      </c>
    </row>
    <row r="200" spans="1:111" x14ac:dyDescent="0.25">
      <c r="A200" s="13"/>
      <c r="B200" s="13"/>
      <c r="C200" s="13"/>
      <c r="D200" s="24"/>
      <c r="E200" s="24"/>
      <c r="F200" s="100">
        <f t="shared" si="193"/>
        <v>0</v>
      </c>
      <c r="G200" s="21"/>
      <c r="J200" s="63"/>
      <c r="L200" s="63" t="s">
        <v>58</v>
      </c>
      <c r="M200" s="23" t="s">
        <v>61</v>
      </c>
      <c r="N200" s="13" t="s">
        <v>170</v>
      </c>
      <c r="O200" s="13" t="s">
        <v>148</v>
      </c>
      <c r="P200" s="13" t="s">
        <v>171</v>
      </c>
      <c r="U200" s="12">
        <f t="shared" si="194"/>
        <v>90</v>
      </c>
      <c r="X200" s="13"/>
      <c r="Y200" s="13"/>
      <c r="AA200" s="34" t="s">
        <v>84</v>
      </c>
      <c r="AB200" s="25">
        <v>0</v>
      </c>
      <c r="AC200" s="25">
        <f t="shared" si="195"/>
        <v>0</v>
      </c>
      <c r="AD200" s="55"/>
      <c r="AE200" s="55"/>
      <c r="AF200" s="45">
        <f t="shared" si="196"/>
        <v>0</v>
      </c>
      <c r="AG200" s="46" t="e">
        <f t="shared" si="197"/>
        <v>#DIV/0!</v>
      </c>
      <c r="AH200" s="26">
        <f t="shared" si="198"/>
        <v>0</v>
      </c>
      <c r="AI200" s="46" t="e">
        <f t="shared" si="199"/>
        <v>#DIV/0!</v>
      </c>
      <c r="AJ200" s="46" t="e">
        <f t="shared" si="200"/>
        <v>#DIV/0!</v>
      </c>
      <c r="AK200" s="61">
        <v>1</v>
      </c>
      <c r="AL200" s="27" t="e">
        <f t="shared" si="201"/>
        <v>#DIV/0!</v>
      </c>
      <c r="AM200" s="25" t="e">
        <f t="shared" si="202"/>
        <v>#DIV/0!</v>
      </c>
      <c r="AN200" s="25" t="e">
        <f t="shared" si="203"/>
        <v>#DIV/0!</v>
      </c>
      <c r="AO200" s="25" t="e">
        <f t="shared" si="204"/>
        <v>#DIV/0!</v>
      </c>
      <c r="AR200" s="11">
        <f t="shared" si="205"/>
        <v>180</v>
      </c>
      <c r="AS200" s="20" t="s">
        <v>147</v>
      </c>
      <c r="AU200" s="13" t="s">
        <v>142</v>
      </c>
      <c r="AV200" s="75" t="e">
        <f>VLOOKUP(AT200,Ülke!$A$1:$D$46,2,0)</f>
        <v>#N/A</v>
      </c>
      <c r="AW200" s="29" t="e">
        <f t="shared" si="206"/>
        <v>#DIV/0!</v>
      </c>
      <c r="AX200" s="64" t="e">
        <f t="shared" si="207"/>
        <v>#DIV/0!</v>
      </c>
      <c r="AY200" s="65">
        <v>43846</v>
      </c>
      <c r="AZ200" s="65">
        <v>44675</v>
      </c>
      <c r="BA200" s="50">
        <f t="shared" si="208"/>
        <v>-44675</v>
      </c>
      <c r="BB200" s="66" t="e">
        <f t="shared" si="209"/>
        <v>#DIV/0!</v>
      </c>
      <c r="BC200" s="67">
        <v>44676</v>
      </c>
      <c r="BD200" s="66" t="s">
        <v>118</v>
      </c>
      <c r="BE200" s="58" t="e">
        <f t="shared" si="210"/>
        <v>#DIV/0!</v>
      </c>
      <c r="BF200" s="30" t="e">
        <f t="shared" si="211"/>
        <v>#DIV/0!</v>
      </c>
      <c r="BG200" s="31"/>
      <c r="BH200" s="32" t="e">
        <f t="shared" si="212"/>
        <v>#DIV/0!</v>
      </c>
      <c r="BI200" s="28">
        <v>0.05</v>
      </c>
      <c r="BJ200" s="28">
        <v>2.5000000000000001E-2</v>
      </c>
      <c r="BK200" s="33" t="e">
        <f t="shared" si="213"/>
        <v>#DIV/0!</v>
      </c>
      <c r="BL200" s="33" t="e">
        <f t="shared" si="219"/>
        <v>#DIV/0!</v>
      </c>
      <c r="BM200" s="48" t="s">
        <v>139</v>
      </c>
      <c r="BO200" s="14" t="s">
        <v>84</v>
      </c>
      <c r="BP200" s="68"/>
      <c r="BQ200" s="14"/>
      <c r="BR200" s="35">
        <v>1257250.1000000001</v>
      </c>
      <c r="BS200" s="73">
        <v>62862.51</v>
      </c>
      <c r="BT200" s="98" t="e">
        <f t="shared" si="214"/>
        <v>#DIV/0!</v>
      </c>
      <c r="BU200" s="35">
        <v>45540</v>
      </c>
      <c r="BV200" s="36" t="s">
        <v>84</v>
      </c>
      <c r="BW200" s="37" t="s">
        <v>90</v>
      </c>
      <c r="BX200" s="38"/>
      <c r="BY200" s="36" t="s">
        <v>84</v>
      </c>
      <c r="BZ200" s="57">
        <v>2023</v>
      </c>
      <c r="CA200" s="32">
        <f>VLOOKUP(BZ200,$GP$1:$GR$17,2,0)</f>
        <v>31680</v>
      </c>
      <c r="CB200" s="32">
        <f>VLOOKUP(BZ200,$GP$1:$GR$17,3,0)</f>
        <v>264294</v>
      </c>
      <c r="CC200" s="32" t="e">
        <f t="shared" si="220"/>
        <v>#DIV/0!</v>
      </c>
      <c r="CD200" s="14" t="str">
        <f t="shared" si="215"/>
        <v/>
      </c>
      <c r="CF200" s="69">
        <f t="shared" si="216"/>
        <v>45540</v>
      </c>
      <c r="CG200" s="69" t="e">
        <f t="shared" si="217"/>
        <v>#DIV/0!</v>
      </c>
      <c r="CH200" s="69" t="e">
        <f t="shared" si="218"/>
        <v>#DIV/0!</v>
      </c>
      <c r="CL200" s="25"/>
      <c r="CM200" s="25"/>
      <c r="CN200" s="25"/>
      <c r="CR200" s="25"/>
      <c r="CS200" s="25"/>
      <c r="CT200" s="25"/>
      <c r="CX200" s="25"/>
      <c r="CY200" s="25"/>
      <c r="CZ200" s="25"/>
      <c r="DD200" s="25"/>
      <c r="DE200" s="25"/>
      <c r="DF200" s="25"/>
      <c r="DG200" s="25">
        <f t="shared" si="221"/>
        <v>0</v>
      </c>
    </row>
    <row r="201" spans="1:111" x14ac:dyDescent="0.25">
      <c r="A201" s="13"/>
      <c r="B201" s="13"/>
      <c r="C201" s="13"/>
      <c r="D201" s="24"/>
      <c r="E201" s="24"/>
      <c r="F201" s="100">
        <f t="shared" si="193"/>
        <v>0</v>
      </c>
      <c r="G201" s="21"/>
      <c r="J201" s="63"/>
      <c r="L201" s="63" t="s">
        <v>58</v>
      </c>
      <c r="M201" s="23" t="s">
        <v>61</v>
      </c>
      <c r="N201" s="13" t="s">
        <v>170</v>
      </c>
      <c r="O201" s="13" t="s">
        <v>148</v>
      </c>
      <c r="P201" s="13" t="s">
        <v>171</v>
      </c>
      <c r="U201" s="12">
        <f t="shared" si="194"/>
        <v>90</v>
      </c>
      <c r="X201" s="13"/>
      <c r="Y201" s="13"/>
      <c r="AA201" s="34" t="s">
        <v>84</v>
      </c>
      <c r="AB201" s="25">
        <v>0</v>
      </c>
      <c r="AC201" s="25">
        <f t="shared" si="195"/>
        <v>0</v>
      </c>
      <c r="AD201" s="55"/>
      <c r="AE201" s="55"/>
      <c r="AF201" s="45">
        <f t="shared" si="196"/>
        <v>0</v>
      </c>
      <c r="AG201" s="46" t="e">
        <f t="shared" si="197"/>
        <v>#DIV/0!</v>
      </c>
      <c r="AH201" s="26">
        <f t="shared" si="198"/>
        <v>0</v>
      </c>
      <c r="AI201" s="46" t="e">
        <f t="shared" si="199"/>
        <v>#DIV/0!</v>
      </c>
      <c r="AJ201" s="46" t="e">
        <f t="shared" si="200"/>
        <v>#DIV/0!</v>
      </c>
      <c r="AK201" s="61">
        <v>1</v>
      </c>
      <c r="AL201" s="27" t="e">
        <f t="shared" si="201"/>
        <v>#DIV/0!</v>
      </c>
      <c r="AM201" s="25" t="e">
        <f t="shared" si="202"/>
        <v>#DIV/0!</v>
      </c>
      <c r="AN201" s="25" t="e">
        <f t="shared" si="203"/>
        <v>#DIV/0!</v>
      </c>
      <c r="AO201" s="25" t="e">
        <f t="shared" si="204"/>
        <v>#DIV/0!</v>
      </c>
      <c r="AR201" s="11">
        <f t="shared" si="205"/>
        <v>180</v>
      </c>
      <c r="AS201" s="20" t="s">
        <v>147</v>
      </c>
      <c r="AU201" s="13" t="s">
        <v>142</v>
      </c>
      <c r="AV201" s="75" t="e">
        <f>VLOOKUP(AT201,Ülke!$A$1:$D$46,2,0)</f>
        <v>#N/A</v>
      </c>
      <c r="AW201" s="29" t="e">
        <f t="shared" si="206"/>
        <v>#DIV/0!</v>
      </c>
      <c r="AX201" s="64" t="e">
        <f t="shared" si="207"/>
        <v>#DIV/0!</v>
      </c>
      <c r="AY201" s="65">
        <v>43846</v>
      </c>
      <c r="AZ201" s="65">
        <v>44675</v>
      </c>
      <c r="BA201" s="50">
        <f t="shared" si="208"/>
        <v>-44675</v>
      </c>
      <c r="BB201" s="66" t="e">
        <f t="shared" si="209"/>
        <v>#DIV/0!</v>
      </c>
      <c r="BC201" s="67">
        <v>44676</v>
      </c>
      <c r="BD201" s="66" t="s">
        <v>118</v>
      </c>
      <c r="BE201" s="58" t="e">
        <f t="shared" si="210"/>
        <v>#DIV/0!</v>
      </c>
      <c r="BF201" s="30" t="e">
        <f t="shared" si="211"/>
        <v>#DIV/0!</v>
      </c>
      <c r="BG201" s="31"/>
      <c r="BH201" s="32" t="e">
        <f t="shared" si="212"/>
        <v>#DIV/0!</v>
      </c>
      <c r="BI201" s="28">
        <v>0.05</v>
      </c>
      <c r="BJ201" s="28">
        <v>2.5000000000000001E-2</v>
      </c>
      <c r="BK201" s="33" t="e">
        <f t="shared" si="213"/>
        <v>#DIV/0!</v>
      </c>
      <c r="BL201" s="33" t="e">
        <f t="shared" si="219"/>
        <v>#DIV/0!</v>
      </c>
      <c r="BM201" s="48" t="s">
        <v>139</v>
      </c>
      <c r="BO201" s="14" t="s">
        <v>84</v>
      </c>
      <c r="BP201" s="68"/>
      <c r="BQ201" s="14"/>
      <c r="BR201" s="35">
        <v>1257250.1000000001</v>
      </c>
      <c r="BS201" s="73">
        <v>62862.51</v>
      </c>
      <c r="BT201" s="98" t="e">
        <f t="shared" si="214"/>
        <v>#DIV/0!</v>
      </c>
      <c r="BU201" s="35">
        <v>45540</v>
      </c>
      <c r="BV201" s="36" t="s">
        <v>84</v>
      </c>
      <c r="BW201" s="37" t="s">
        <v>90</v>
      </c>
      <c r="BX201" s="38"/>
      <c r="BY201" s="36" t="s">
        <v>84</v>
      </c>
      <c r="BZ201" s="57">
        <v>2023</v>
      </c>
      <c r="CA201" s="32">
        <f>VLOOKUP(BZ201,$GP$1:$GR$17,2,0)</f>
        <v>31680</v>
      </c>
      <c r="CB201" s="32">
        <f>VLOOKUP(BZ201,$GP$1:$GR$17,3,0)</f>
        <v>264294</v>
      </c>
      <c r="CC201" s="32" t="e">
        <f t="shared" si="220"/>
        <v>#DIV/0!</v>
      </c>
      <c r="CD201" s="14" t="str">
        <f t="shared" si="215"/>
        <v/>
      </c>
      <c r="CF201" s="69">
        <f t="shared" si="216"/>
        <v>45540</v>
      </c>
      <c r="CG201" s="69" t="e">
        <f t="shared" si="217"/>
        <v>#DIV/0!</v>
      </c>
      <c r="CH201" s="69" t="e">
        <f t="shared" si="218"/>
        <v>#DIV/0!</v>
      </c>
      <c r="CL201" s="25"/>
      <c r="CM201" s="25"/>
      <c r="CN201" s="25"/>
      <c r="CR201" s="25"/>
      <c r="CS201" s="25"/>
      <c r="CT201" s="25"/>
      <c r="CX201" s="25"/>
      <c r="CY201" s="25"/>
      <c r="CZ201" s="25"/>
      <c r="DD201" s="25"/>
      <c r="DE201" s="25"/>
      <c r="DF201" s="25"/>
      <c r="DG201" s="25">
        <f t="shared" si="221"/>
        <v>0</v>
      </c>
    </row>
    <row r="202" spans="1:111" x14ac:dyDescent="0.25">
      <c r="A202" s="13"/>
      <c r="B202" s="13"/>
      <c r="C202" s="13"/>
      <c r="D202" s="24"/>
      <c r="E202" s="24"/>
      <c r="F202" s="100">
        <f t="shared" si="193"/>
        <v>0</v>
      </c>
      <c r="G202" s="21"/>
      <c r="J202" s="63"/>
      <c r="L202" s="63" t="s">
        <v>58</v>
      </c>
      <c r="M202" s="23" t="s">
        <v>61</v>
      </c>
      <c r="N202" s="13" t="s">
        <v>170</v>
      </c>
      <c r="O202" s="13" t="s">
        <v>148</v>
      </c>
      <c r="P202" s="13" t="s">
        <v>171</v>
      </c>
      <c r="U202" s="12">
        <f t="shared" si="194"/>
        <v>90</v>
      </c>
      <c r="X202" s="13"/>
      <c r="Y202" s="13"/>
      <c r="AA202" s="34" t="s">
        <v>84</v>
      </c>
      <c r="AB202" s="25">
        <v>0</v>
      </c>
      <c r="AC202" s="25">
        <f t="shared" si="195"/>
        <v>0</v>
      </c>
      <c r="AD202" s="55"/>
      <c r="AE202" s="55"/>
      <c r="AF202" s="45">
        <f t="shared" si="196"/>
        <v>0</v>
      </c>
      <c r="AG202" s="46" t="e">
        <f t="shared" si="197"/>
        <v>#DIV/0!</v>
      </c>
      <c r="AH202" s="26">
        <f t="shared" si="198"/>
        <v>0</v>
      </c>
      <c r="AI202" s="46" t="e">
        <f t="shared" si="199"/>
        <v>#DIV/0!</v>
      </c>
      <c r="AJ202" s="46" t="e">
        <f t="shared" si="200"/>
        <v>#DIV/0!</v>
      </c>
      <c r="AK202" s="61">
        <v>1</v>
      </c>
      <c r="AL202" s="27" t="e">
        <f t="shared" si="201"/>
        <v>#DIV/0!</v>
      </c>
      <c r="AM202" s="25" t="e">
        <f t="shared" si="202"/>
        <v>#DIV/0!</v>
      </c>
      <c r="AN202" s="25" t="e">
        <f t="shared" si="203"/>
        <v>#DIV/0!</v>
      </c>
      <c r="AO202" s="25" t="e">
        <f t="shared" si="204"/>
        <v>#DIV/0!</v>
      </c>
      <c r="AR202" s="11">
        <f t="shared" si="205"/>
        <v>180</v>
      </c>
      <c r="AS202" s="20" t="s">
        <v>147</v>
      </c>
      <c r="AU202" s="13" t="s">
        <v>142</v>
      </c>
      <c r="AV202" s="75" t="e">
        <f>VLOOKUP(AT202,Ülke!$A$1:$D$46,2,0)</f>
        <v>#N/A</v>
      </c>
      <c r="AW202" s="29" t="e">
        <f t="shared" si="206"/>
        <v>#DIV/0!</v>
      </c>
      <c r="AX202" s="64" t="e">
        <f t="shared" si="207"/>
        <v>#DIV/0!</v>
      </c>
      <c r="AY202" s="65">
        <v>43846</v>
      </c>
      <c r="AZ202" s="65">
        <v>44675</v>
      </c>
      <c r="BA202" s="50">
        <f t="shared" si="208"/>
        <v>-44675</v>
      </c>
      <c r="BB202" s="66" t="e">
        <f t="shared" si="209"/>
        <v>#DIV/0!</v>
      </c>
      <c r="BC202" s="67">
        <v>44676</v>
      </c>
      <c r="BD202" s="66" t="s">
        <v>118</v>
      </c>
      <c r="BE202" s="58" t="e">
        <f t="shared" si="210"/>
        <v>#DIV/0!</v>
      </c>
      <c r="BF202" s="30" t="e">
        <f t="shared" si="211"/>
        <v>#DIV/0!</v>
      </c>
      <c r="BG202" s="31"/>
      <c r="BH202" s="32" t="e">
        <f t="shared" si="212"/>
        <v>#DIV/0!</v>
      </c>
      <c r="BI202" s="28">
        <v>0.05</v>
      </c>
      <c r="BJ202" s="28">
        <v>2.5000000000000001E-2</v>
      </c>
      <c r="BK202" s="33" t="e">
        <f t="shared" si="213"/>
        <v>#DIV/0!</v>
      </c>
      <c r="BL202" s="33" t="e">
        <f t="shared" si="219"/>
        <v>#DIV/0!</v>
      </c>
      <c r="BM202" s="48" t="s">
        <v>139</v>
      </c>
      <c r="BO202" s="14" t="s">
        <v>84</v>
      </c>
      <c r="BP202" s="68"/>
      <c r="BQ202" s="14"/>
      <c r="BR202" s="35">
        <v>1257250.1000000001</v>
      </c>
      <c r="BS202" s="73">
        <v>62862.51</v>
      </c>
      <c r="BT202" s="98" t="e">
        <f t="shared" si="214"/>
        <v>#DIV/0!</v>
      </c>
      <c r="BU202" s="35">
        <v>45540</v>
      </c>
      <c r="BV202" s="36" t="s">
        <v>84</v>
      </c>
      <c r="BW202" s="37" t="s">
        <v>90</v>
      </c>
      <c r="BX202" s="38"/>
      <c r="BY202" s="36" t="s">
        <v>84</v>
      </c>
      <c r="BZ202" s="57">
        <v>2023</v>
      </c>
      <c r="CA202" s="32">
        <f>VLOOKUP(BZ202,$GP$1:$GR$17,2,0)</f>
        <v>31680</v>
      </c>
      <c r="CB202" s="32">
        <f>VLOOKUP(BZ202,$GP$1:$GR$17,3,0)</f>
        <v>264294</v>
      </c>
      <c r="CC202" s="32" t="e">
        <f t="shared" si="220"/>
        <v>#DIV/0!</v>
      </c>
      <c r="CD202" s="14" t="str">
        <f t="shared" si="215"/>
        <v/>
      </c>
      <c r="CF202" s="69">
        <f t="shared" si="216"/>
        <v>45540</v>
      </c>
      <c r="CG202" s="69" t="e">
        <f t="shared" si="217"/>
        <v>#DIV/0!</v>
      </c>
      <c r="CH202" s="69" t="e">
        <f t="shared" si="218"/>
        <v>#DIV/0!</v>
      </c>
      <c r="CL202" s="25"/>
      <c r="CM202" s="25"/>
      <c r="CN202" s="25"/>
      <c r="CR202" s="25"/>
      <c r="CS202" s="25"/>
      <c r="CT202" s="25"/>
      <c r="CX202" s="25"/>
      <c r="CY202" s="25"/>
      <c r="CZ202" s="25"/>
      <c r="DD202" s="25"/>
      <c r="DE202" s="25"/>
      <c r="DF202" s="25"/>
      <c r="DG202" s="25">
        <f t="shared" si="221"/>
        <v>0</v>
      </c>
    </row>
    <row r="203" spans="1:111" x14ac:dyDescent="0.25">
      <c r="A203" s="13"/>
      <c r="B203" s="13"/>
      <c r="C203" s="13"/>
      <c r="D203" s="24"/>
      <c r="E203" s="24"/>
      <c r="F203" s="100">
        <f t="shared" si="193"/>
        <v>0</v>
      </c>
      <c r="G203" s="21"/>
      <c r="J203" s="63"/>
      <c r="L203" s="63" t="s">
        <v>58</v>
      </c>
      <c r="M203" s="23" t="s">
        <v>61</v>
      </c>
      <c r="N203" s="13" t="s">
        <v>170</v>
      </c>
      <c r="O203" s="13" t="s">
        <v>148</v>
      </c>
      <c r="P203" s="13" t="s">
        <v>171</v>
      </c>
      <c r="U203" s="12">
        <f t="shared" si="194"/>
        <v>90</v>
      </c>
      <c r="X203" s="13"/>
      <c r="Y203" s="13"/>
      <c r="AA203" s="34" t="s">
        <v>84</v>
      </c>
      <c r="AB203" s="25">
        <v>0</v>
      </c>
      <c r="AC203" s="25">
        <f t="shared" si="195"/>
        <v>0</v>
      </c>
      <c r="AD203" s="55"/>
      <c r="AE203" s="55"/>
      <c r="AF203" s="45">
        <f t="shared" si="196"/>
        <v>0</v>
      </c>
      <c r="AG203" s="46" t="e">
        <f t="shared" si="197"/>
        <v>#DIV/0!</v>
      </c>
      <c r="AH203" s="26">
        <f t="shared" si="198"/>
        <v>0</v>
      </c>
      <c r="AI203" s="46" t="e">
        <f t="shared" si="199"/>
        <v>#DIV/0!</v>
      </c>
      <c r="AJ203" s="46" t="e">
        <f t="shared" si="200"/>
        <v>#DIV/0!</v>
      </c>
      <c r="AK203" s="61">
        <v>1</v>
      </c>
      <c r="AL203" s="27" t="e">
        <f t="shared" si="201"/>
        <v>#DIV/0!</v>
      </c>
      <c r="AM203" s="25" t="e">
        <f t="shared" si="202"/>
        <v>#DIV/0!</v>
      </c>
      <c r="AN203" s="25" t="e">
        <f t="shared" si="203"/>
        <v>#DIV/0!</v>
      </c>
      <c r="AO203" s="25" t="e">
        <f t="shared" si="204"/>
        <v>#DIV/0!</v>
      </c>
      <c r="AR203" s="11">
        <f t="shared" si="205"/>
        <v>180</v>
      </c>
      <c r="AS203" s="20" t="s">
        <v>147</v>
      </c>
      <c r="AU203" s="13" t="s">
        <v>142</v>
      </c>
      <c r="AV203" s="75" t="e">
        <f>VLOOKUP(AT203,Ülke!$A$1:$D$46,2,0)</f>
        <v>#N/A</v>
      </c>
      <c r="AW203" s="29" t="e">
        <f t="shared" si="206"/>
        <v>#DIV/0!</v>
      </c>
      <c r="AX203" s="64" t="e">
        <f t="shared" si="207"/>
        <v>#DIV/0!</v>
      </c>
      <c r="AY203" s="65">
        <v>43846</v>
      </c>
      <c r="AZ203" s="65">
        <v>44675</v>
      </c>
      <c r="BA203" s="50">
        <f t="shared" si="208"/>
        <v>-44675</v>
      </c>
      <c r="BB203" s="66" t="e">
        <f t="shared" si="209"/>
        <v>#DIV/0!</v>
      </c>
      <c r="BC203" s="67">
        <v>44676</v>
      </c>
      <c r="BD203" s="66" t="s">
        <v>118</v>
      </c>
      <c r="BE203" s="58" t="e">
        <f t="shared" si="210"/>
        <v>#DIV/0!</v>
      </c>
      <c r="BF203" s="30" t="e">
        <f t="shared" si="211"/>
        <v>#DIV/0!</v>
      </c>
      <c r="BG203" s="31"/>
      <c r="BH203" s="32" t="e">
        <f t="shared" si="212"/>
        <v>#DIV/0!</v>
      </c>
      <c r="BI203" s="28">
        <v>0.05</v>
      </c>
      <c r="BJ203" s="28">
        <v>2.5000000000000001E-2</v>
      </c>
      <c r="BK203" s="33" t="e">
        <f t="shared" si="213"/>
        <v>#DIV/0!</v>
      </c>
      <c r="BL203" s="33" t="e">
        <f t="shared" si="219"/>
        <v>#DIV/0!</v>
      </c>
      <c r="BM203" s="48" t="s">
        <v>139</v>
      </c>
      <c r="BO203" s="14" t="s">
        <v>84</v>
      </c>
      <c r="BP203" s="68"/>
      <c r="BQ203" s="14"/>
      <c r="BR203" s="35">
        <v>1257250.1000000001</v>
      </c>
      <c r="BS203" s="73">
        <v>62862.51</v>
      </c>
      <c r="BT203" s="98" t="e">
        <f t="shared" si="214"/>
        <v>#DIV/0!</v>
      </c>
      <c r="BU203" s="35">
        <v>45540</v>
      </c>
      <c r="BV203" s="36" t="s">
        <v>84</v>
      </c>
      <c r="BW203" s="37" t="s">
        <v>90</v>
      </c>
      <c r="BX203" s="38"/>
      <c r="BY203" s="36" t="s">
        <v>84</v>
      </c>
      <c r="BZ203" s="57">
        <v>2023</v>
      </c>
      <c r="CA203" s="32">
        <f>VLOOKUP(BZ203,$GP$1:$GR$17,2,0)</f>
        <v>31680</v>
      </c>
      <c r="CB203" s="32">
        <f>VLOOKUP(BZ203,$GP$1:$GR$17,3,0)</f>
        <v>264294</v>
      </c>
      <c r="CC203" s="32" t="e">
        <f t="shared" si="220"/>
        <v>#DIV/0!</v>
      </c>
      <c r="CD203" s="14" t="str">
        <f t="shared" si="215"/>
        <v/>
      </c>
      <c r="CF203" s="69">
        <f t="shared" si="216"/>
        <v>45540</v>
      </c>
      <c r="CG203" s="69" t="e">
        <f t="shared" si="217"/>
        <v>#DIV/0!</v>
      </c>
      <c r="CH203" s="69" t="e">
        <f t="shared" si="218"/>
        <v>#DIV/0!</v>
      </c>
      <c r="CL203" s="25"/>
      <c r="CM203" s="25"/>
      <c r="CN203" s="25"/>
      <c r="CR203" s="25"/>
      <c r="CS203" s="25"/>
      <c r="CT203" s="25"/>
      <c r="CX203" s="25"/>
      <c r="CY203" s="25"/>
      <c r="CZ203" s="25"/>
      <c r="DD203" s="25"/>
      <c r="DE203" s="25"/>
      <c r="DF203" s="25"/>
      <c r="DG203" s="25">
        <f t="shared" si="221"/>
        <v>0</v>
      </c>
    </row>
    <row r="204" spans="1:111" x14ac:dyDescent="0.25">
      <c r="A204" s="13"/>
      <c r="B204" s="13"/>
      <c r="C204" s="13"/>
      <c r="D204" s="24"/>
      <c r="E204" s="24"/>
      <c r="F204" s="100">
        <f t="shared" si="193"/>
        <v>0</v>
      </c>
      <c r="G204" s="21"/>
      <c r="J204" s="63"/>
      <c r="L204" s="63" t="s">
        <v>58</v>
      </c>
      <c r="M204" s="23" t="s">
        <v>61</v>
      </c>
      <c r="N204" s="13" t="s">
        <v>170</v>
      </c>
      <c r="O204" s="13" t="s">
        <v>148</v>
      </c>
      <c r="P204" s="13" t="s">
        <v>171</v>
      </c>
      <c r="U204" s="12">
        <f t="shared" si="194"/>
        <v>90</v>
      </c>
      <c r="X204" s="13"/>
      <c r="Y204" s="13"/>
      <c r="AA204" s="34" t="s">
        <v>84</v>
      </c>
      <c r="AB204" s="25">
        <v>0</v>
      </c>
      <c r="AC204" s="25">
        <f t="shared" si="195"/>
        <v>0</v>
      </c>
      <c r="AD204" s="55"/>
      <c r="AE204" s="55"/>
      <c r="AF204" s="45">
        <f t="shared" si="196"/>
        <v>0</v>
      </c>
      <c r="AG204" s="46" t="e">
        <f t="shared" si="197"/>
        <v>#DIV/0!</v>
      </c>
      <c r="AH204" s="26">
        <f t="shared" si="198"/>
        <v>0</v>
      </c>
      <c r="AI204" s="46" t="e">
        <f t="shared" si="199"/>
        <v>#DIV/0!</v>
      </c>
      <c r="AJ204" s="46" t="e">
        <f t="shared" si="200"/>
        <v>#DIV/0!</v>
      </c>
      <c r="AK204" s="61">
        <v>1</v>
      </c>
      <c r="AL204" s="27" t="e">
        <f t="shared" si="201"/>
        <v>#DIV/0!</v>
      </c>
      <c r="AM204" s="25" t="e">
        <f t="shared" si="202"/>
        <v>#DIV/0!</v>
      </c>
      <c r="AN204" s="25" t="e">
        <f t="shared" si="203"/>
        <v>#DIV/0!</v>
      </c>
      <c r="AO204" s="25" t="e">
        <f t="shared" si="204"/>
        <v>#DIV/0!</v>
      </c>
      <c r="AR204" s="11">
        <f t="shared" si="205"/>
        <v>180</v>
      </c>
      <c r="AS204" s="20" t="s">
        <v>147</v>
      </c>
      <c r="AU204" s="13" t="s">
        <v>142</v>
      </c>
      <c r="AV204" s="75" t="e">
        <f>VLOOKUP(AT204,Ülke!$A$1:$D$46,2,0)</f>
        <v>#N/A</v>
      </c>
      <c r="AW204" s="29" t="e">
        <f t="shared" si="206"/>
        <v>#DIV/0!</v>
      </c>
      <c r="AX204" s="64" t="e">
        <f t="shared" si="207"/>
        <v>#DIV/0!</v>
      </c>
      <c r="AY204" s="65">
        <v>43846</v>
      </c>
      <c r="AZ204" s="65">
        <v>44675</v>
      </c>
      <c r="BA204" s="50">
        <f t="shared" si="208"/>
        <v>-44675</v>
      </c>
      <c r="BB204" s="66" t="e">
        <f t="shared" si="209"/>
        <v>#DIV/0!</v>
      </c>
      <c r="BC204" s="67">
        <v>44676</v>
      </c>
      <c r="BD204" s="66" t="s">
        <v>118</v>
      </c>
      <c r="BE204" s="58" t="e">
        <f t="shared" si="210"/>
        <v>#DIV/0!</v>
      </c>
      <c r="BF204" s="30" t="e">
        <f t="shared" si="211"/>
        <v>#DIV/0!</v>
      </c>
      <c r="BG204" s="31"/>
      <c r="BH204" s="32" t="e">
        <f t="shared" si="212"/>
        <v>#DIV/0!</v>
      </c>
      <c r="BI204" s="28">
        <v>0.05</v>
      </c>
      <c r="BJ204" s="28">
        <v>2.5000000000000001E-2</v>
      </c>
      <c r="BK204" s="33" t="e">
        <f t="shared" si="213"/>
        <v>#DIV/0!</v>
      </c>
      <c r="BL204" s="33" t="e">
        <f t="shared" si="219"/>
        <v>#DIV/0!</v>
      </c>
      <c r="BM204" s="48" t="s">
        <v>139</v>
      </c>
      <c r="BO204" s="14" t="s">
        <v>84</v>
      </c>
      <c r="BP204" s="68"/>
      <c r="BQ204" s="14"/>
      <c r="BR204" s="35">
        <v>1257250.1000000001</v>
      </c>
      <c r="BS204" s="73">
        <v>62862.51</v>
      </c>
      <c r="BT204" s="98" t="e">
        <f t="shared" si="214"/>
        <v>#DIV/0!</v>
      </c>
      <c r="BU204" s="35">
        <v>45540</v>
      </c>
      <c r="BV204" s="36" t="s">
        <v>84</v>
      </c>
      <c r="BW204" s="37" t="s">
        <v>90</v>
      </c>
      <c r="BX204" s="38"/>
      <c r="BY204" s="36" t="s">
        <v>84</v>
      </c>
      <c r="BZ204" s="57">
        <v>2023</v>
      </c>
      <c r="CA204" s="32">
        <f>VLOOKUP(BZ204,$GP$1:$GR$17,2,0)</f>
        <v>31680</v>
      </c>
      <c r="CB204" s="32">
        <f>VLOOKUP(BZ204,$GP$1:$GR$17,3,0)</f>
        <v>264294</v>
      </c>
      <c r="CC204" s="32" t="e">
        <f t="shared" si="220"/>
        <v>#DIV/0!</v>
      </c>
      <c r="CD204" s="14" t="str">
        <f t="shared" si="215"/>
        <v/>
      </c>
      <c r="CF204" s="69">
        <f t="shared" si="216"/>
        <v>45540</v>
      </c>
      <c r="CG204" s="69" t="e">
        <f t="shared" si="217"/>
        <v>#DIV/0!</v>
      </c>
      <c r="CH204" s="69" t="e">
        <f t="shared" si="218"/>
        <v>#DIV/0!</v>
      </c>
      <c r="CL204" s="25"/>
      <c r="CM204" s="25"/>
      <c r="CN204" s="25"/>
      <c r="CR204" s="25"/>
      <c r="CS204" s="25"/>
      <c r="CT204" s="25"/>
      <c r="CX204" s="25"/>
      <c r="CY204" s="25"/>
      <c r="CZ204" s="25"/>
      <c r="DD204" s="25"/>
      <c r="DE204" s="25"/>
      <c r="DF204" s="25"/>
      <c r="DG204" s="25">
        <f t="shared" si="221"/>
        <v>0</v>
      </c>
    </row>
    <row r="205" spans="1:111" x14ac:dyDescent="0.25">
      <c r="A205" s="13"/>
      <c r="B205" s="13"/>
      <c r="C205" s="13"/>
      <c r="D205" s="24"/>
      <c r="E205" s="24"/>
      <c r="F205" s="100">
        <f t="shared" si="193"/>
        <v>0</v>
      </c>
      <c r="G205" s="21"/>
      <c r="J205" s="63"/>
      <c r="L205" s="63" t="s">
        <v>58</v>
      </c>
      <c r="M205" s="23" t="s">
        <v>61</v>
      </c>
      <c r="N205" s="13" t="s">
        <v>170</v>
      </c>
      <c r="O205" s="13" t="s">
        <v>148</v>
      </c>
      <c r="P205" s="13" t="s">
        <v>171</v>
      </c>
      <c r="U205" s="12">
        <f t="shared" si="194"/>
        <v>90</v>
      </c>
      <c r="X205" s="13"/>
      <c r="Y205" s="13"/>
      <c r="AA205" s="34" t="s">
        <v>84</v>
      </c>
      <c r="AB205" s="25">
        <v>0</v>
      </c>
      <c r="AC205" s="25">
        <f t="shared" si="195"/>
        <v>0</v>
      </c>
      <c r="AD205" s="55"/>
      <c r="AE205" s="55"/>
      <c r="AF205" s="45">
        <f t="shared" si="196"/>
        <v>0</v>
      </c>
      <c r="AG205" s="46" t="e">
        <f t="shared" si="197"/>
        <v>#DIV/0!</v>
      </c>
      <c r="AH205" s="26">
        <f t="shared" si="198"/>
        <v>0</v>
      </c>
      <c r="AI205" s="46" t="e">
        <f t="shared" si="199"/>
        <v>#DIV/0!</v>
      </c>
      <c r="AJ205" s="46" t="e">
        <f t="shared" si="200"/>
        <v>#DIV/0!</v>
      </c>
      <c r="AK205" s="61">
        <v>1</v>
      </c>
      <c r="AL205" s="27" t="e">
        <f t="shared" si="201"/>
        <v>#DIV/0!</v>
      </c>
      <c r="AM205" s="25" t="e">
        <f t="shared" si="202"/>
        <v>#DIV/0!</v>
      </c>
      <c r="AN205" s="25" t="e">
        <f t="shared" si="203"/>
        <v>#DIV/0!</v>
      </c>
      <c r="AO205" s="25" t="e">
        <f t="shared" si="204"/>
        <v>#DIV/0!</v>
      </c>
      <c r="AR205" s="11">
        <f t="shared" si="205"/>
        <v>180</v>
      </c>
      <c r="AS205" s="20" t="s">
        <v>147</v>
      </c>
      <c r="AU205" s="13" t="s">
        <v>142</v>
      </c>
      <c r="AV205" s="75" t="e">
        <f>VLOOKUP(AT205,Ülke!$A$1:$D$46,2,0)</f>
        <v>#N/A</v>
      </c>
      <c r="AW205" s="29" t="e">
        <f t="shared" si="206"/>
        <v>#DIV/0!</v>
      </c>
      <c r="AX205" s="64" t="e">
        <f t="shared" si="207"/>
        <v>#DIV/0!</v>
      </c>
      <c r="AY205" s="65">
        <v>43846</v>
      </c>
      <c r="AZ205" s="65">
        <v>44675</v>
      </c>
      <c r="BA205" s="50">
        <f t="shared" si="208"/>
        <v>-44675</v>
      </c>
      <c r="BB205" s="66" t="e">
        <f t="shared" si="209"/>
        <v>#DIV/0!</v>
      </c>
      <c r="BC205" s="67">
        <v>44676</v>
      </c>
      <c r="BD205" s="66" t="s">
        <v>118</v>
      </c>
      <c r="BE205" s="58" t="e">
        <f t="shared" si="210"/>
        <v>#DIV/0!</v>
      </c>
      <c r="BF205" s="30" t="e">
        <f t="shared" si="211"/>
        <v>#DIV/0!</v>
      </c>
      <c r="BG205" s="31"/>
      <c r="BH205" s="32" t="e">
        <f t="shared" si="212"/>
        <v>#DIV/0!</v>
      </c>
      <c r="BI205" s="28">
        <v>0.05</v>
      </c>
      <c r="BJ205" s="28">
        <v>2.5000000000000001E-2</v>
      </c>
      <c r="BK205" s="33" t="e">
        <f t="shared" si="213"/>
        <v>#DIV/0!</v>
      </c>
      <c r="BL205" s="33" t="e">
        <f t="shared" si="219"/>
        <v>#DIV/0!</v>
      </c>
      <c r="BM205" s="48" t="s">
        <v>139</v>
      </c>
      <c r="BO205" s="14" t="s">
        <v>84</v>
      </c>
      <c r="BP205" s="68"/>
      <c r="BQ205" s="14"/>
      <c r="BR205" s="35">
        <v>1257250.1000000001</v>
      </c>
      <c r="BS205" s="73">
        <v>62862.51</v>
      </c>
      <c r="BT205" s="98" t="e">
        <f t="shared" si="214"/>
        <v>#DIV/0!</v>
      </c>
      <c r="BU205" s="35">
        <v>45540</v>
      </c>
      <c r="BV205" s="36" t="s">
        <v>84</v>
      </c>
      <c r="BW205" s="37" t="s">
        <v>90</v>
      </c>
      <c r="BX205" s="38"/>
      <c r="BY205" s="36" t="s">
        <v>84</v>
      </c>
      <c r="BZ205" s="57">
        <v>2023</v>
      </c>
      <c r="CA205" s="32">
        <f>VLOOKUP(BZ205,$GP$1:$GR$17,2,0)</f>
        <v>31680</v>
      </c>
      <c r="CB205" s="32">
        <f>VLOOKUP(BZ205,$GP$1:$GR$17,3,0)</f>
        <v>264294</v>
      </c>
      <c r="CC205" s="32" t="e">
        <f t="shared" si="220"/>
        <v>#DIV/0!</v>
      </c>
      <c r="CD205" s="14" t="str">
        <f t="shared" si="215"/>
        <v/>
      </c>
      <c r="CF205" s="69">
        <f t="shared" si="216"/>
        <v>45540</v>
      </c>
      <c r="CG205" s="69" t="e">
        <f t="shared" si="217"/>
        <v>#DIV/0!</v>
      </c>
      <c r="CH205" s="69" t="e">
        <f t="shared" si="218"/>
        <v>#DIV/0!</v>
      </c>
      <c r="CL205" s="25"/>
      <c r="CM205" s="25"/>
      <c r="CN205" s="25"/>
      <c r="CR205" s="25"/>
      <c r="CS205" s="25"/>
      <c r="CT205" s="25"/>
      <c r="CX205" s="25"/>
      <c r="CY205" s="25"/>
      <c r="CZ205" s="25"/>
      <c r="DD205" s="25"/>
      <c r="DE205" s="25"/>
      <c r="DF205" s="25"/>
      <c r="DG205" s="25">
        <f t="shared" si="221"/>
        <v>0</v>
      </c>
    </row>
    <row r="206" spans="1:111" x14ac:dyDescent="0.25">
      <c r="A206" s="13"/>
      <c r="B206" s="13"/>
      <c r="C206" s="13"/>
      <c r="D206" s="24"/>
      <c r="E206" s="24"/>
      <c r="F206" s="100">
        <f t="shared" si="193"/>
        <v>0</v>
      </c>
      <c r="G206" s="21"/>
      <c r="J206" s="63"/>
      <c r="L206" s="63" t="s">
        <v>58</v>
      </c>
      <c r="M206" s="23" t="s">
        <v>61</v>
      </c>
      <c r="N206" s="13" t="s">
        <v>170</v>
      </c>
      <c r="O206" s="13" t="s">
        <v>148</v>
      </c>
      <c r="P206" s="13" t="s">
        <v>171</v>
      </c>
      <c r="U206" s="12">
        <f t="shared" si="194"/>
        <v>90</v>
      </c>
      <c r="X206" s="13"/>
      <c r="Y206" s="13"/>
      <c r="AA206" s="34" t="s">
        <v>84</v>
      </c>
      <c r="AB206" s="25">
        <v>0</v>
      </c>
      <c r="AC206" s="25">
        <f t="shared" si="195"/>
        <v>0</v>
      </c>
      <c r="AD206" s="55"/>
      <c r="AE206" s="55"/>
      <c r="AF206" s="45">
        <f t="shared" si="196"/>
        <v>0</v>
      </c>
      <c r="AG206" s="46" t="e">
        <f t="shared" si="197"/>
        <v>#DIV/0!</v>
      </c>
      <c r="AH206" s="26">
        <f t="shared" si="198"/>
        <v>0</v>
      </c>
      <c r="AI206" s="46" t="e">
        <f t="shared" si="199"/>
        <v>#DIV/0!</v>
      </c>
      <c r="AJ206" s="46" t="e">
        <f t="shared" si="200"/>
        <v>#DIV/0!</v>
      </c>
      <c r="AK206" s="61">
        <v>1</v>
      </c>
      <c r="AL206" s="27" t="e">
        <f t="shared" si="201"/>
        <v>#DIV/0!</v>
      </c>
      <c r="AM206" s="25" t="e">
        <f t="shared" si="202"/>
        <v>#DIV/0!</v>
      </c>
      <c r="AN206" s="25" t="e">
        <f t="shared" si="203"/>
        <v>#DIV/0!</v>
      </c>
      <c r="AO206" s="25" t="e">
        <f t="shared" si="204"/>
        <v>#DIV/0!</v>
      </c>
      <c r="AR206" s="11">
        <f t="shared" si="205"/>
        <v>180</v>
      </c>
      <c r="AS206" s="20" t="s">
        <v>147</v>
      </c>
      <c r="AU206" s="13" t="s">
        <v>142</v>
      </c>
      <c r="AV206" s="75" t="e">
        <f>VLOOKUP(AT206,Ülke!$A$1:$D$46,2,0)</f>
        <v>#N/A</v>
      </c>
      <c r="AW206" s="29" t="e">
        <f t="shared" si="206"/>
        <v>#DIV/0!</v>
      </c>
      <c r="AX206" s="64" t="e">
        <f t="shared" si="207"/>
        <v>#DIV/0!</v>
      </c>
      <c r="AY206" s="65">
        <v>43846</v>
      </c>
      <c r="AZ206" s="65">
        <v>44675</v>
      </c>
      <c r="BA206" s="50">
        <f t="shared" si="208"/>
        <v>-44675</v>
      </c>
      <c r="BB206" s="66" t="e">
        <f t="shared" si="209"/>
        <v>#DIV/0!</v>
      </c>
      <c r="BC206" s="67">
        <v>44676</v>
      </c>
      <c r="BD206" s="66" t="s">
        <v>118</v>
      </c>
      <c r="BE206" s="58" t="e">
        <f t="shared" si="210"/>
        <v>#DIV/0!</v>
      </c>
      <c r="BF206" s="30" t="e">
        <f t="shared" si="211"/>
        <v>#DIV/0!</v>
      </c>
      <c r="BG206" s="31"/>
      <c r="BH206" s="32" t="e">
        <f t="shared" si="212"/>
        <v>#DIV/0!</v>
      </c>
      <c r="BI206" s="28">
        <v>0.05</v>
      </c>
      <c r="BJ206" s="28">
        <v>2.5000000000000001E-2</v>
      </c>
      <c r="BK206" s="33" t="e">
        <f t="shared" si="213"/>
        <v>#DIV/0!</v>
      </c>
      <c r="BL206" s="33" t="e">
        <f t="shared" si="219"/>
        <v>#DIV/0!</v>
      </c>
      <c r="BM206" s="48" t="s">
        <v>139</v>
      </c>
      <c r="BO206" s="14" t="s">
        <v>84</v>
      </c>
      <c r="BP206" s="68"/>
      <c r="BQ206" s="14"/>
      <c r="BR206" s="35">
        <v>1257250.1000000001</v>
      </c>
      <c r="BS206" s="73">
        <v>62862.51</v>
      </c>
      <c r="BT206" s="98" t="e">
        <f t="shared" si="214"/>
        <v>#DIV/0!</v>
      </c>
      <c r="BU206" s="35">
        <v>45540</v>
      </c>
      <c r="BV206" s="36" t="s">
        <v>84</v>
      </c>
      <c r="BW206" s="37" t="s">
        <v>90</v>
      </c>
      <c r="BX206" s="38"/>
      <c r="BY206" s="36" t="s">
        <v>84</v>
      </c>
      <c r="BZ206" s="57">
        <v>2023</v>
      </c>
      <c r="CA206" s="32">
        <f>VLOOKUP(BZ206,$GP$1:$GR$17,2,0)</f>
        <v>31680</v>
      </c>
      <c r="CB206" s="32">
        <f>VLOOKUP(BZ206,$GP$1:$GR$17,3,0)</f>
        <v>264294</v>
      </c>
      <c r="CC206" s="32" t="e">
        <f t="shared" si="220"/>
        <v>#DIV/0!</v>
      </c>
      <c r="CD206" s="14" t="str">
        <f t="shared" si="215"/>
        <v/>
      </c>
      <c r="CF206" s="69">
        <f t="shared" si="216"/>
        <v>45540</v>
      </c>
      <c r="CG206" s="69" t="e">
        <f t="shared" si="217"/>
        <v>#DIV/0!</v>
      </c>
      <c r="CH206" s="69" t="e">
        <f t="shared" si="218"/>
        <v>#DIV/0!</v>
      </c>
      <c r="CL206" s="25"/>
      <c r="CM206" s="25"/>
      <c r="CN206" s="25"/>
      <c r="CR206" s="25"/>
      <c r="CS206" s="25"/>
      <c r="CT206" s="25"/>
      <c r="CX206" s="25"/>
      <c r="CY206" s="25"/>
      <c r="CZ206" s="25"/>
      <c r="DD206" s="25"/>
      <c r="DE206" s="25"/>
      <c r="DF206" s="25"/>
      <c r="DG206" s="25">
        <f t="shared" si="221"/>
        <v>0</v>
      </c>
    </row>
    <row r="207" spans="1:111" x14ac:dyDescent="0.25">
      <c r="A207" s="13"/>
      <c r="B207" s="13"/>
      <c r="C207" s="13"/>
      <c r="D207" s="24"/>
      <c r="E207" s="24"/>
      <c r="F207" s="100">
        <f t="shared" si="193"/>
        <v>0</v>
      </c>
      <c r="G207" s="21"/>
      <c r="J207" s="63"/>
      <c r="L207" s="63" t="s">
        <v>58</v>
      </c>
      <c r="M207" s="23" t="s">
        <v>61</v>
      </c>
      <c r="N207" s="13" t="s">
        <v>170</v>
      </c>
      <c r="O207" s="13" t="s">
        <v>148</v>
      </c>
      <c r="P207" s="13" t="s">
        <v>171</v>
      </c>
      <c r="U207" s="12">
        <f t="shared" si="194"/>
        <v>90</v>
      </c>
      <c r="X207" s="13"/>
      <c r="Y207" s="13"/>
      <c r="AA207" s="34" t="s">
        <v>84</v>
      </c>
      <c r="AB207" s="25">
        <v>0</v>
      </c>
      <c r="AC207" s="25">
        <f t="shared" si="195"/>
        <v>0</v>
      </c>
      <c r="AD207" s="55"/>
      <c r="AE207" s="55"/>
      <c r="AF207" s="45">
        <f t="shared" si="196"/>
        <v>0</v>
      </c>
      <c r="AG207" s="46" t="e">
        <f t="shared" si="197"/>
        <v>#DIV/0!</v>
      </c>
      <c r="AH207" s="26">
        <f t="shared" si="198"/>
        <v>0</v>
      </c>
      <c r="AI207" s="46" t="e">
        <f t="shared" si="199"/>
        <v>#DIV/0!</v>
      </c>
      <c r="AJ207" s="46" t="e">
        <f t="shared" si="200"/>
        <v>#DIV/0!</v>
      </c>
      <c r="AK207" s="61">
        <v>1</v>
      </c>
      <c r="AL207" s="27" t="e">
        <f t="shared" si="201"/>
        <v>#DIV/0!</v>
      </c>
      <c r="AM207" s="25" t="e">
        <f t="shared" si="202"/>
        <v>#DIV/0!</v>
      </c>
      <c r="AN207" s="25" t="e">
        <f t="shared" si="203"/>
        <v>#DIV/0!</v>
      </c>
      <c r="AO207" s="25" t="e">
        <f t="shared" si="204"/>
        <v>#DIV/0!</v>
      </c>
      <c r="AR207" s="11">
        <f t="shared" si="205"/>
        <v>180</v>
      </c>
      <c r="AS207" s="20" t="s">
        <v>147</v>
      </c>
      <c r="AU207" s="13" t="s">
        <v>142</v>
      </c>
      <c r="AV207" s="75" t="e">
        <f>VLOOKUP(AT207,Ülke!$A$1:$D$46,2,0)</f>
        <v>#N/A</v>
      </c>
      <c r="AW207" s="29" t="e">
        <f t="shared" si="206"/>
        <v>#DIV/0!</v>
      </c>
      <c r="AX207" s="64" t="e">
        <f t="shared" si="207"/>
        <v>#DIV/0!</v>
      </c>
      <c r="AY207" s="65">
        <v>43846</v>
      </c>
      <c r="AZ207" s="65">
        <v>44675</v>
      </c>
      <c r="BA207" s="50">
        <f t="shared" si="208"/>
        <v>-44675</v>
      </c>
      <c r="BB207" s="66" t="e">
        <f t="shared" si="209"/>
        <v>#DIV/0!</v>
      </c>
      <c r="BC207" s="67">
        <v>44676</v>
      </c>
      <c r="BD207" s="66" t="s">
        <v>118</v>
      </c>
      <c r="BE207" s="58" t="e">
        <f t="shared" si="210"/>
        <v>#DIV/0!</v>
      </c>
      <c r="BF207" s="30" t="e">
        <f t="shared" si="211"/>
        <v>#DIV/0!</v>
      </c>
      <c r="BG207" s="31"/>
      <c r="BH207" s="32" t="e">
        <f t="shared" si="212"/>
        <v>#DIV/0!</v>
      </c>
      <c r="BI207" s="28">
        <v>0.05</v>
      </c>
      <c r="BJ207" s="28">
        <v>2.5000000000000001E-2</v>
      </c>
      <c r="BK207" s="33" t="e">
        <f t="shared" si="213"/>
        <v>#DIV/0!</v>
      </c>
      <c r="BL207" s="33" t="e">
        <f t="shared" si="219"/>
        <v>#DIV/0!</v>
      </c>
      <c r="BM207" s="48" t="s">
        <v>139</v>
      </c>
      <c r="BO207" s="14" t="s">
        <v>84</v>
      </c>
      <c r="BP207" s="68"/>
      <c r="BQ207" s="14"/>
      <c r="BR207" s="35">
        <v>1257250.1000000001</v>
      </c>
      <c r="BS207" s="73">
        <v>62862.51</v>
      </c>
      <c r="BT207" s="98" t="e">
        <f t="shared" si="214"/>
        <v>#DIV/0!</v>
      </c>
      <c r="BU207" s="35">
        <v>45540</v>
      </c>
      <c r="BV207" s="36" t="s">
        <v>84</v>
      </c>
      <c r="BW207" s="37" t="s">
        <v>90</v>
      </c>
      <c r="BX207" s="38"/>
      <c r="BY207" s="36" t="s">
        <v>84</v>
      </c>
      <c r="BZ207" s="57">
        <v>2023</v>
      </c>
      <c r="CA207" s="32">
        <f>VLOOKUP(BZ207,$GP$1:$GR$17,2,0)</f>
        <v>31680</v>
      </c>
      <c r="CB207" s="32">
        <f>VLOOKUP(BZ207,$GP$1:$GR$17,3,0)</f>
        <v>264294</v>
      </c>
      <c r="CC207" s="32" t="e">
        <f t="shared" si="220"/>
        <v>#DIV/0!</v>
      </c>
      <c r="CD207" s="14" t="str">
        <f t="shared" si="215"/>
        <v/>
      </c>
      <c r="CF207" s="69">
        <f t="shared" si="216"/>
        <v>45540</v>
      </c>
      <c r="CG207" s="69" t="e">
        <f t="shared" si="217"/>
        <v>#DIV/0!</v>
      </c>
      <c r="CH207" s="69" t="e">
        <f t="shared" si="218"/>
        <v>#DIV/0!</v>
      </c>
      <c r="CL207" s="25"/>
      <c r="CM207" s="25"/>
      <c r="CN207" s="25"/>
      <c r="CR207" s="25"/>
      <c r="CS207" s="25"/>
      <c r="CT207" s="25"/>
      <c r="CX207" s="25"/>
      <c r="CY207" s="25"/>
      <c r="CZ207" s="25"/>
      <c r="DD207" s="25"/>
      <c r="DE207" s="25"/>
      <c r="DF207" s="25"/>
      <c r="DG207" s="25">
        <f t="shared" si="221"/>
        <v>0</v>
      </c>
    </row>
    <row r="208" spans="1:111" x14ac:dyDescent="0.25">
      <c r="A208" s="13"/>
      <c r="B208" s="13"/>
      <c r="C208" s="13"/>
      <c r="D208" s="24"/>
      <c r="E208" s="24"/>
      <c r="F208" s="100">
        <f t="shared" si="193"/>
        <v>0</v>
      </c>
      <c r="G208" s="21"/>
      <c r="J208" s="63"/>
      <c r="L208" s="63" t="s">
        <v>58</v>
      </c>
      <c r="M208" s="23" t="s">
        <v>61</v>
      </c>
      <c r="N208" s="13" t="s">
        <v>170</v>
      </c>
      <c r="O208" s="13" t="s">
        <v>148</v>
      </c>
      <c r="P208" s="13" t="s">
        <v>171</v>
      </c>
      <c r="U208" s="12">
        <f t="shared" si="194"/>
        <v>90</v>
      </c>
      <c r="X208" s="13"/>
      <c r="Y208" s="13"/>
      <c r="AA208" s="34" t="s">
        <v>84</v>
      </c>
      <c r="AB208" s="25">
        <v>0</v>
      </c>
      <c r="AC208" s="25">
        <f t="shared" si="195"/>
        <v>0</v>
      </c>
      <c r="AD208" s="55"/>
      <c r="AE208" s="55"/>
      <c r="AF208" s="45">
        <f t="shared" si="196"/>
        <v>0</v>
      </c>
      <c r="AG208" s="46" t="e">
        <f t="shared" si="197"/>
        <v>#DIV/0!</v>
      </c>
      <c r="AH208" s="26">
        <f t="shared" si="198"/>
        <v>0</v>
      </c>
      <c r="AI208" s="46" t="e">
        <f t="shared" si="199"/>
        <v>#DIV/0!</v>
      </c>
      <c r="AJ208" s="46" t="e">
        <f t="shared" si="200"/>
        <v>#DIV/0!</v>
      </c>
      <c r="AK208" s="61">
        <v>1</v>
      </c>
      <c r="AL208" s="27" t="e">
        <f t="shared" si="201"/>
        <v>#DIV/0!</v>
      </c>
      <c r="AM208" s="25" t="e">
        <f t="shared" si="202"/>
        <v>#DIV/0!</v>
      </c>
      <c r="AN208" s="25" t="e">
        <f t="shared" si="203"/>
        <v>#DIV/0!</v>
      </c>
      <c r="AO208" s="25" t="e">
        <f t="shared" si="204"/>
        <v>#DIV/0!</v>
      </c>
      <c r="AR208" s="11">
        <f t="shared" si="205"/>
        <v>180</v>
      </c>
      <c r="AS208" s="20" t="s">
        <v>147</v>
      </c>
      <c r="AU208" s="13" t="s">
        <v>142</v>
      </c>
      <c r="AV208" s="75" t="e">
        <f>VLOOKUP(AT208,Ülke!$A$1:$D$46,2,0)</f>
        <v>#N/A</v>
      </c>
      <c r="AW208" s="29" t="e">
        <f t="shared" si="206"/>
        <v>#DIV/0!</v>
      </c>
      <c r="AX208" s="64" t="e">
        <f t="shared" si="207"/>
        <v>#DIV/0!</v>
      </c>
      <c r="AY208" s="65">
        <v>43846</v>
      </c>
      <c r="AZ208" s="65">
        <v>44675</v>
      </c>
      <c r="BA208" s="50">
        <f t="shared" si="208"/>
        <v>-44675</v>
      </c>
      <c r="BB208" s="66" t="e">
        <f t="shared" si="209"/>
        <v>#DIV/0!</v>
      </c>
      <c r="BC208" s="67">
        <v>44676</v>
      </c>
      <c r="BD208" s="66" t="s">
        <v>118</v>
      </c>
      <c r="BE208" s="58" t="e">
        <f t="shared" si="210"/>
        <v>#DIV/0!</v>
      </c>
      <c r="BF208" s="30" t="e">
        <f t="shared" si="211"/>
        <v>#DIV/0!</v>
      </c>
      <c r="BG208" s="31"/>
      <c r="BH208" s="32" t="e">
        <f t="shared" si="212"/>
        <v>#DIV/0!</v>
      </c>
      <c r="BI208" s="28">
        <v>0.05</v>
      </c>
      <c r="BJ208" s="28">
        <v>2.5000000000000001E-2</v>
      </c>
      <c r="BK208" s="33" t="e">
        <f t="shared" si="213"/>
        <v>#DIV/0!</v>
      </c>
      <c r="BL208" s="33" t="e">
        <f t="shared" si="219"/>
        <v>#DIV/0!</v>
      </c>
      <c r="BM208" s="48" t="s">
        <v>139</v>
      </c>
      <c r="BO208" s="14" t="s">
        <v>84</v>
      </c>
      <c r="BP208" s="68"/>
      <c r="BQ208" s="14"/>
      <c r="BR208" s="35">
        <v>1257250.1000000001</v>
      </c>
      <c r="BS208" s="73">
        <v>62862.51</v>
      </c>
      <c r="BT208" s="98" t="e">
        <f t="shared" si="214"/>
        <v>#DIV/0!</v>
      </c>
      <c r="BU208" s="35">
        <v>45540</v>
      </c>
      <c r="BV208" s="36" t="s">
        <v>84</v>
      </c>
      <c r="BW208" s="37" t="s">
        <v>90</v>
      </c>
      <c r="BX208" s="38"/>
      <c r="BY208" s="36" t="s">
        <v>84</v>
      </c>
      <c r="BZ208" s="57">
        <v>2023</v>
      </c>
      <c r="CA208" s="32">
        <f>VLOOKUP(BZ208,$GP$1:$GR$17,2,0)</f>
        <v>31680</v>
      </c>
      <c r="CB208" s="32">
        <f>VLOOKUP(BZ208,$GP$1:$GR$17,3,0)</f>
        <v>264294</v>
      </c>
      <c r="CC208" s="32" t="e">
        <f t="shared" si="220"/>
        <v>#DIV/0!</v>
      </c>
      <c r="CD208" s="14" t="str">
        <f t="shared" si="215"/>
        <v/>
      </c>
      <c r="CF208" s="69">
        <f t="shared" si="216"/>
        <v>45540</v>
      </c>
      <c r="CG208" s="69" t="e">
        <f t="shared" si="217"/>
        <v>#DIV/0!</v>
      </c>
      <c r="CH208" s="69" t="e">
        <f t="shared" si="218"/>
        <v>#DIV/0!</v>
      </c>
      <c r="CL208" s="25"/>
      <c r="CM208" s="25"/>
      <c r="CN208" s="25"/>
      <c r="CR208" s="25"/>
      <c r="CS208" s="25"/>
      <c r="CT208" s="25"/>
      <c r="CX208" s="25"/>
      <c r="CY208" s="25"/>
      <c r="CZ208" s="25"/>
      <c r="DD208" s="25"/>
      <c r="DE208" s="25"/>
      <c r="DF208" s="25"/>
      <c r="DG208" s="25">
        <f t="shared" si="221"/>
        <v>0</v>
      </c>
    </row>
    <row r="209" spans="1:111" x14ac:dyDescent="0.25">
      <c r="A209" s="13"/>
      <c r="B209" s="13"/>
      <c r="C209" s="13"/>
      <c r="D209" s="24"/>
      <c r="E209" s="24"/>
      <c r="F209" s="100">
        <f t="shared" si="193"/>
        <v>0</v>
      </c>
      <c r="G209" s="21"/>
      <c r="J209" s="63"/>
      <c r="L209" s="63" t="s">
        <v>58</v>
      </c>
      <c r="M209" s="23" t="s">
        <v>61</v>
      </c>
      <c r="N209" s="13" t="s">
        <v>170</v>
      </c>
      <c r="O209" s="13" t="s">
        <v>148</v>
      </c>
      <c r="P209" s="13" t="s">
        <v>171</v>
      </c>
      <c r="U209" s="12">
        <f t="shared" si="194"/>
        <v>90</v>
      </c>
      <c r="X209" s="13"/>
      <c r="Y209" s="13"/>
      <c r="AA209" s="34" t="s">
        <v>84</v>
      </c>
      <c r="AB209" s="25">
        <v>0</v>
      </c>
      <c r="AC209" s="25">
        <f t="shared" si="195"/>
        <v>0</v>
      </c>
      <c r="AD209" s="55"/>
      <c r="AE209" s="55"/>
      <c r="AF209" s="45">
        <f t="shared" si="196"/>
        <v>0</v>
      </c>
      <c r="AG209" s="46" t="e">
        <f t="shared" si="197"/>
        <v>#DIV/0!</v>
      </c>
      <c r="AH209" s="26">
        <f t="shared" si="198"/>
        <v>0</v>
      </c>
      <c r="AI209" s="46" t="e">
        <f t="shared" si="199"/>
        <v>#DIV/0!</v>
      </c>
      <c r="AJ209" s="46" t="e">
        <f t="shared" si="200"/>
        <v>#DIV/0!</v>
      </c>
      <c r="AK209" s="61">
        <v>1</v>
      </c>
      <c r="AL209" s="27" t="e">
        <f t="shared" si="201"/>
        <v>#DIV/0!</v>
      </c>
      <c r="AM209" s="25" t="e">
        <f t="shared" si="202"/>
        <v>#DIV/0!</v>
      </c>
      <c r="AN209" s="25" t="e">
        <f t="shared" si="203"/>
        <v>#DIV/0!</v>
      </c>
      <c r="AO209" s="25" t="e">
        <f t="shared" si="204"/>
        <v>#DIV/0!</v>
      </c>
      <c r="AR209" s="11">
        <f t="shared" si="205"/>
        <v>180</v>
      </c>
      <c r="AS209" s="20" t="s">
        <v>147</v>
      </c>
      <c r="AU209" s="13" t="s">
        <v>142</v>
      </c>
      <c r="AV209" s="75" t="e">
        <f>VLOOKUP(AT209,Ülke!$A$1:$D$46,2,0)</f>
        <v>#N/A</v>
      </c>
      <c r="AW209" s="29" t="e">
        <f t="shared" si="206"/>
        <v>#DIV/0!</v>
      </c>
      <c r="AX209" s="64" t="e">
        <f t="shared" si="207"/>
        <v>#DIV/0!</v>
      </c>
      <c r="AY209" s="65">
        <v>43846</v>
      </c>
      <c r="AZ209" s="65">
        <v>44675</v>
      </c>
      <c r="BA209" s="50">
        <f t="shared" si="208"/>
        <v>-44675</v>
      </c>
      <c r="BB209" s="66" t="e">
        <f t="shared" si="209"/>
        <v>#DIV/0!</v>
      </c>
      <c r="BC209" s="67">
        <v>44676</v>
      </c>
      <c r="BD209" s="66" t="s">
        <v>118</v>
      </c>
      <c r="BE209" s="58" t="e">
        <f t="shared" si="210"/>
        <v>#DIV/0!</v>
      </c>
      <c r="BF209" s="30" t="e">
        <f t="shared" si="211"/>
        <v>#DIV/0!</v>
      </c>
      <c r="BG209" s="31"/>
      <c r="BH209" s="32" t="e">
        <f t="shared" si="212"/>
        <v>#DIV/0!</v>
      </c>
      <c r="BI209" s="28">
        <v>0.05</v>
      </c>
      <c r="BJ209" s="28">
        <v>2.5000000000000001E-2</v>
      </c>
      <c r="BK209" s="33" t="e">
        <f t="shared" si="213"/>
        <v>#DIV/0!</v>
      </c>
      <c r="BL209" s="33" t="e">
        <f t="shared" si="219"/>
        <v>#DIV/0!</v>
      </c>
      <c r="BM209" s="48" t="s">
        <v>139</v>
      </c>
      <c r="BO209" s="14" t="s">
        <v>84</v>
      </c>
      <c r="BP209" s="68"/>
      <c r="BQ209" s="14"/>
      <c r="BR209" s="35">
        <v>1257250.1000000001</v>
      </c>
      <c r="BS209" s="73">
        <v>62862.51</v>
      </c>
      <c r="BT209" s="98" t="e">
        <f t="shared" si="214"/>
        <v>#DIV/0!</v>
      </c>
      <c r="BU209" s="35">
        <v>45540</v>
      </c>
      <c r="BV209" s="36" t="s">
        <v>84</v>
      </c>
      <c r="BW209" s="37" t="s">
        <v>90</v>
      </c>
      <c r="BX209" s="38"/>
      <c r="BY209" s="36" t="s">
        <v>84</v>
      </c>
      <c r="BZ209" s="57">
        <v>2023</v>
      </c>
      <c r="CA209" s="32">
        <f>VLOOKUP(BZ209,$GP$1:$GR$17,2,0)</f>
        <v>31680</v>
      </c>
      <c r="CB209" s="32">
        <f>VLOOKUP(BZ209,$GP$1:$GR$17,3,0)</f>
        <v>264294</v>
      </c>
      <c r="CC209" s="32" t="e">
        <f t="shared" si="220"/>
        <v>#DIV/0!</v>
      </c>
      <c r="CD209" s="14" t="str">
        <f t="shared" si="215"/>
        <v/>
      </c>
      <c r="CF209" s="69">
        <f t="shared" si="216"/>
        <v>45540</v>
      </c>
      <c r="CG209" s="69" t="e">
        <f t="shared" si="217"/>
        <v>#DIV/0!</v>
      </c>
      <c r="CH209" s="69" t="e">
        <f t="shared" si="218"/>
        <v>#DIV/0!</v>
      </c>
      <c r="CL209" s="25"/>
      <c r="CM209" s="25"/>
      <c r="CN209" s="25"/>
      <c r="CR209" s="25"/>
      <c r="CS209" s="25"/>
      <c r="CT209" s="25"/>
      <c r="CX209" s="25"/>
      <c r="CY209" s="25"/>
      <c r="CZ209" s="25"/>
      <c r="DD209" s="25"/>
      <c r="DE209" s="25"/>
      <c r="DF209" s="25"/>
      <c r="DG209" s="25">
        <f t="shared" si="221"/>
        <v>0</v>
      </c>
    </row>
    <row r="210" spans="1:111" x14ac:dyDescent="0.25">
      <c r="A210" s="13"/>
      <c r="B210" s="13"/>
      <c r="C210" s="13"/>
      <c r="D210" s="24"/>
      <c r="E210" s="24"/>
      <c r="F210" s="100">
        <f t="shared" si="193"/>
        <v>0</v>
      </c>
      <c r="G210" s="21"/>
      <c r="J210" s="63"/>
      <c r="L210" s="63" t="s">
        <v>58</v>
      </c>
      <c r="M210" s="23" t="s">
        <v>61</v>
      </c>
      <c r="N210" s="13" t="s">
        <v>170</v>
      </c>
      <c r="O210" s="13" t="s">
        <v>148</v>
      </c>
      <c r="P210" s="13" t="s">
        <v>171</v>
      </c>
      <c r="U210" s="12">
        <f t="shared" si="194"/>
        <v>90</v>
      </c>
      <c r="X210" s="13"/>
      <c r="Y210" s="13"/>
      <c r="AA210" s="34" t="s">
        <v>84</v>
      </c>
      <c r="AB210" s="25">
        <v>0</v>
      </c>
      <c r="AC210" s="25">
        <f t="shared" si="195"/>
        <v>0</v>
      </c>
      <c r="AD210" s="55"/>
      <c r="AE210" s="55"/>
      <c r="AF210" s="45">
        <f t="shared" si="196"/>
        <v>0</v>
      </c>
      <c r="AG210" s="46" t="e">
        <f t="shared" si="197"/>
        <v>#DIV/0!</v>
      </c>
      <c r="AH210" s="26">
        <f t="shared" si="198"/>
        <v>0</v>
      </c>
      <c r="AI210" s="46" t="e">
        <f t="shared" si="199"/>
        <v>#DIV/0!</v>
      </c>
      <c r="AJ210" s="46" t="e">
        <f t="shared" si="200"/>
        <v>#DIV/0!</v>
      </c>
      <c r="AK210" s="61">
        <v>1</v>
      </c>
      <c r="AL210" s="27" t="e">
        <f t="shared" si="201"/>
        <v>#DIV/0!</v>
      </c>
      <c r="AM210" s="25" t="e">
        <f t="shared" si="202"/>
        <v>#DIV/0!</v>
      </c>
      <c r="AN210" s="25" t="e">
        <f t="shared" si="203"/>
        <v>#DIV/0!</v>
      </c>
      <c r="AO210" s="25" t="e">
        <f t="shared" si="204"/>
        <v>#DIV/0!</v>
      </c>
      <c r="AR210" s="11">
        <f t="shared" si="205"/>
        <v>180</v>
      </c>
      <c r="AS210" s="20" t="s">
        <v>147</v>
      </c>
      <c r="AU210" s="13" t="s">
        <v>142</v>
      </c>
      <c r="AV210" s="75" t="e">
        <f>VLOOKUP(AT210,Ülke!$A$1:$D$46,2,0)</f>
        <v>#N/A</v>
      </c>
      <c r="AW210" s="29" t="e">
        <f t="shared" si="206"/>
        <v>#DIV/0!</v>
      </c>
      <c r="AX210" s="64" t="e">
        <f t="shared" si="207"/>
        <v>#DIV/0!</v>
      </c>
      <c r="AY210" s="65">
        <v>43846</v>
      </c>
      <c r="AZ210" s="65">
        <v>44675</v>
      </c>
      <c r="BA210" s="50">
        <f t="shared" si="208"/>
        <v>-44675</v>
      </c>
      <c r="BB210" s="66" t="e">
        <f t="shared" si="209"/>
        <v>#DIV/0!</v>
      </c>
      <c r="BC210" s="67">
        <v>44676</v>
      </c>
      <c r="BD210" s="66" t="s">
        <v>118</v>
      </c>
      <c r="BE210" s="58" t="e">
        <f t="shared" si="210"/>
        <v>#DIV/0!</v>
      </c>
      <c r="BF210" s="30" t="e">
        <f t="shared" si="211"/>
        <v>#DIV/0!</v>
      </c>
      <c r="BG210" s="31"/>
      <c r="BH210" s="32" t="e">
        <f t="shared" si="212"/>
        <v>#DIV/0!</v>
      </c>
      <c r="BI210" s="28">
        <v>0.05</v>
      </c>
      <c r="BJ210" s="28">
        <v>2.5000000000000001E-2</v>
      </c>
      <c r="BK210" s="33" t="e">
        <f t="shared" si="213"/>
        <v>#DIV/0!</v>
      </c>
      <c r="BL210" s="33" t="e">
        <f t="shared" si="219"/>
        <v>#DIV/0!</v>
      </c>
      <c r="BM210" s="48" t="s">
        <v>139</v>
      </c>
      <c r="BO210" s="14" t="s">
        <v>84</v>
      </c>
      <c r="BP210" s="68"/>
      <c r="BQ210" s="14"/>
      <c r="BR210" s="35">
        <v>1257250.1000000001</v>
      </c>
      <c r="BS210" s="73">
        <v>62862.51</v>
      </c>
      <c r="BT210" s="98" t="e">
        <f t="shared" si="214"/>
        <v>#DIV/0!</v>
      </c>
      <c r="BU210" s="35">
        <v>45540</v>
      </c>
      <c r="BV210" s="36" t="s">
        <v>84</v>
      </c>
      <c r="BW210" s="37" t="s">
        <v>90</v>
      </c>
      <c r="BX210" s="38"/>
      <c r="BY210" s="36" t="s">
        <v>84</v>
      </c>
      <c r="BZ210" s="57">
        <v>2023</v>
      </c>
      <c r="CA210" s="32">
        <f>VLOOKUP(BZ210,$GP$1:$GR$17,2,0)</f>
        <v>31680</v>
      </c>
      <c r="CB210" s="32">
        <f>VLOOKUP(BZ210,$GP$1:$GR$17,3,0)</f>
        <v>264294</v>
      </c>
      <c r="CC210" s="32" t="e">
        <f t="shared" si="220"/>
        <v>#DIV/0!</v>
      </c>
      <c r="CD210" s="14" t="str">
        <f t="shared" si="215"/>
        <v/>
      </c>
      <c r="CF210" s="69">
        <f t="shared" si="216"/>
        <v>45540</v>
      </c>
      <c r="CG210" s="69" t="e">
        <f t="shared" si="217"/>
        <v>#DIV/0!</v>
      </c>
      <c r="CH210" s="69" t="e">
        <f t="shared" si="218"/>
        <v>#DIV/0!</v>
      </c>
      <c r="CL210" s="25"/>
      <c r="CM210" s="25"/>
      <c r="CN210" s="25"/>
      <c r="CR210" s="25"/>
      <c r="CS210" s="25"/>
      <c r="CT210" s="25"/>
      <c r="CX210" s="25"/>
      <c r="CY210" s="25"/>
      <c r="CZ210" s="25"/>
      <c r="DD210" s="25"/>
      <c r="DE210" s="25"/>
      <c r="DF210" s="25"/>
      <c r="DG210" s="25">
        <f t="shared" si="221"/>
        <v>0</v>
      </c>
    </row>
    <row r="211" spans="1:111" x14ac:dyDescent="0.25">
      <c r="A211" s="13"/>
      <c r="B211" s="13"/>
      <c r="C211" s="13"/>
      <c r="D211" s="24"/>
      <c r="E211" s="24"/>
      <c r="F211" s="100">
        <f t="shared" si="193"/>
        <v>0</v>
      </c>
      <c r="G211" s="21"/>
      <c r="J211" s="63"/>
      <c r="L211" s="63" t="s">
        <v>58</v>
      </c>
      <c r="M211" s="23" t="s">
        <v>61</v>
      </c>
      <c r="N211" s="13" t="s">
        <v>170</v>
      </c>
      <c r="O211" s="13" t="s">
        <v>148</v>
      </c>
      <c r="P211" s="13" t="s">
        <v>171</v>
      </c>
      <c r="U211" s="12">
        <f t="shared" si="194"/>
        <v>90</v>
      </c>
      <c r="X211" s="13"/>
      <c r="Y211" s="13"/>
      <c r="AA211" s="34" t="s">
        <v>84</v>
      </c>
      <c r="AB211" s="25">
        <v>0</v>
      </c>
      <c r="AC211" s="25">
        <f t="shared" si="195"/>
        <v>0</v>
      </c>
      <c r="AD211" s="55"/>
      <c r="AE211" s="55"/>
      <c r="AF211" s="45">
        <f t="shared" si="196"/>
        <v>0</v>
      </c>
      <c r="AG211" s="46" t="e">
        <f t="shared" si="197"/>
        <v>#DIV/0!</v>
      </c>
      <c r="AH211" s="26">
        <f t="shared" si="198"/>
        <v>0</v>
      </c>
      <c r="AI211" s="46" t="e">
        <f t="shared" si="199"/>
        <v>#DIV/0!</v>
      </c>
      <c r="AJ211" s="46" t="e">
        <f t="shared" si="200"/>
        <v>#DIV/0!</v>
      </c>
      <c r="AK211" s="61">
        <v>1</v>
      </c>
      <c r="AL211" s="27" t="e">
        <f t="shared" si="201"/>
        <v>#DIV/0!</v>
      </c>
      <c r="AM211" s="25" t="e">
        <f t="shared" si="202"/>
        <v>#DIV/0!</v>
      </c>
      <c r="AN211" s="25" t="e">
        <f t="shared" si="203"/>
        <v>#DIV/0!</v>
      </c>
      <c r="AO211" s="25" t="e">
        <f t="shared" si="204"/>
        <v>#DIV/0!</v>
      </c>
      <c r="AR211" s="11">
        <f t="shared" si="205"/>
        <v>180</v>
      </c>
      <c r="AS211" s="20" t="s">
        <v>147</v>
      </c>
      <c r="AU211" s="13" t="s">
        <v>142</v>
      </c>
      <c r="AV211" s="75" t="e">
        <f>VLOOKUP(AT211,Ülke!$A$1:$D$46,2,0)</f>
        <v>#N/A</v>
      </c>
      <c r="AW211" s="29" t="e">
        <f t="shared" si="206"/>
        <v>#DIV/0!</v>
      </c>
      <c r="AX211" s="64" t="e">
        <f t="shared" si="207"/>
        <v>#DIV/0!</v>
      </c>
      <c r="AY211" s="65">
        <v>43846</v>
      </c>
      <c r="AZ211" s="65">
        <v>44675</v>
      </c>
      <c r="BA211" s="50">
        <f t="shared" si="208"/>
        <v>-44675</v>
      </c>
      <c r="BB211" s="66" t="e">
        <f t="shared" si="209"/>
        <v>#DIV/0!</v>
      </c>
      <c r="BC211" s="67">
        <v>44676</v>
      </c>
      <c r="BD211" s="66" t="s">
        <v>118</v>
      </c>
      <c r="BE211" s="58" t="e">
        <f t="shared" si="210"/>
        <v>#DIV/0!</v>
      </c>
      <c r="BF211" s="30" t="e">
        <f t="shared" si="211"/>
        <v>#DIV/0!</v>
      </c>
      <c r="BG211" s="31"/>
      <c r="BH211" s="32" t="e">
        <f t="shared" si="212"/>
        <v>#DIV/0!</v>
      </c>
      <c r="BI211" s="28">
        <v>0.05</v>
      </c>
      <c r="BJ211" s="28">
        <v>2.5000000000000001E-2</v>
      </c>
      <c r="BK211" s="33" t="e">
        <f t="shared" si="213"/>
        <v>#DIV/0!</v>
      </c>
      <c r="BL211" s="33" t="e">
        <f t="shared" si="219"/>
        <v>#DIV/0!</v>
      </c>
      <c r="BM211" s="48" t="s">
        <v>139</v>
      </c>
      <c r="BO211" s="14" t="s">
        <v>84</v>
      </c>
      <c r="BP211" s="68"/>
      <c r="BQ211" s="14"/>
      <c r="BR211" s="35">
        <v>1257250.1000000001</v>
      </c>
      <c r="BS211" s="73">
        <v>62862.51</v>
      </c>
      <c r="BT211" s="98" t="e">
        <f t="shared" si="214"/>
        <v>#DIV/0!</v>
      </c>
      <c r="BU211" s="35">
        <v>45540</v>
      </c>
      <c r="BV211" s="36" t="s">
        <v>84</v>
      </c>
      <c r="BW211" s="37" t="s">
        <v>90</v>
      </c>
      <c r="BX211" s="38"/>
      <c r="BY211" s="36" t="s">
        <v>84</v>
      </c>
      <c r="BZ211" s="57">
        <v>2023</v>
      </c>
      <c r="CA211" s="32">
        <f>VLOOKUP(BZ211,$GP$1:$GR$17,2,0)</f>
        <v>31680</v>
      </c>
      <c r="CB211" s="32">
        <f>VLOOKUP(BZ211,$GP$1:$GR$17,3,0)</f>
        <v>264294</v>
      </c>
      <c r="CC211" s="32" t="e">
        <f t="shared" si="220"/>
        <v>#DIV/0!</v>
      </c>
      <c r="CD211" s="14" t="str">
        <f t="shared" si="215"/>
        <v/>
      </c>
      <c r="CF211" s="69">
        <f t="shared" si="216"/>
        <v>45540</v>
      </c>
      <c r="CG211" s="69" t="e">
        <f t="shared" si="217"/>
        <v>#DIV/0!</v>
      </c>
      <c r="CH211" s="69" t="e">
        <f t="shared" si="218"/>
        <v>#DIV/0!</v>
      </c>
      <c r="CL211" s="25"/>
      <c r="CM211" s="25"/>
      <c r="CN211" s="25"/>
      <c r="CR211" s="25"/>
      <c r="CS211" s="25"/>
      <c r="CT211" s="25"/>
      <c r="CX211" s="25"/>
      <c r="CY211" s="25"/>
      <c r="CZ211" s="25"/>
      <c r="DD211" s="25"/>
      <c r="DE211" s="25"/>
      <c r="DF211" s="25"/>
      <c r="DG211" s="25">
        <f t="shared" si="221"/>
        <v>0</v>
      </c>
    </row>
    <row r="212" spans="1:111" x14ac:dyDescent="0.25">
      <c r="A212" s="13"/>
      <c r="B212" s="13"/>
      <c r="C212" s="13"/>
      <c r="D212" s="24"/>
      <c r="E212" s="24"/>
      <c r="F212" s="100">
        <f t="shared" si="193"/>
        <v>0</v>
      </c>
      <c r="G212" s="21"/>
      <c r="J212" s="63"/>
      <c r="L212" s="63" t="s">
        <v>58</v>
      </c>
      <c r="M212" s="23" t="s">
        <v>61</v>
      </c>
      <c r="N212" s="13" t="s">
        <v>170</v>
      </c>
      <c r="O212" s="13" t="s">
        <v>148</v>
      </c>
      <c r="P212" s="13" t="s">
        <v>171</v>
      </c>
      <c r="U212" s="12">
        <f t="shared" si="194"/>
        <v>90</v>
      </c>
      <c r="X212" s="13"/>
      <c r="Y212" s="13"/>
      <c r="AA212" s="34" t="s">
        <v>84</v>
      </c>
      <c r="AB212" s="25">
        <v>0</v>
      </c>
      <c r="AC212" s="25">
        <f t="shared" si="195"/>
        <v>0</v>
      </c>
      <c r="AD212" s="55"/>
      <c r="AE212" s="55"/>
      <c r="AF212" s="45">
        <f t="shared" si="196"/>
        <v>0</v>
      </c>
      <c r="AG212" s="46" t="e">
        <f t="shared" si="197"/>
        <v>#DIV/0!</v>
      </c>
      <c r="AH212" s="26">
        <f t="shared" si="198"/>
        <v>0</v>
      </c>
      <c r="AI212" s="46" t="e">
        <f t="shared" si="199"/>
        <v>#DIV/0!</v>
      </c>
      <c r="AJ212" s="46" t="e">
        <f t="shared" si="200"/>
        <v>#DIV/0!</v>
      </c>
      <c r="AK212" s="61">
        <v>1</v>
      </c>
      <c r="AL212" s="27" t="e">
        <f t="shared" si="201"/>
        <v>#DIV/0!</v>
      </c>
      <c r="AM212" s="25" t="e">
        <f t="shared" si="202"/>
        <v>#DIV/0!</v>
      </c>
      <c r="AN212" s="25" t="e">
        <f t="shared" si="203"/>
        <v>#DIV/0!</v>
      </c>
      <c r="AO212" s="25" t="e">
        <f t="shared" si="204"/>
        <v>#DIV/0!</v>
      </c>
      <c r="AR212" s="11">
        <f t="shared" si="205"/>
        <v>180</v>
      </c>
      <c r="AS212" s="20" t="s">
        <v>147</v>
      </c>
      <c r="AU212" s="13" t="s">
        <v>142</v>
      </c>
      <c r="AV212" s="75" t="e">
        <f>VLOOKUP(AT212,Ülke!$A$1:$D$46,2,0)</f>
        <v>#N/A</v>
      </c>
      <c r="AW212" s="29" t="e">
        <f t="shared" si="206"/>
        <v>#DIV/0!</v>
      </c>
      <c r="AX212" s="64" t="e">
        <f t="shared" si="207"/>
        <v>#DIV/0!</v>
      </c>
      <c r="AY212" s="65">
        <v>43846</v>
      </c>
      <c r="AZ212" s="65">
        <v>44675</v>
      </c>
      <c r="BA212" s="50">
        <f t="shared" si="208"/>
        <v>-44675</v>
      </c>
      <c r="BB212" s="66" t="e">
        <f t="shared" si="209"/>
        <v>#DIV/0!</v>
      </c>
      <c r="BC212" s="67">
        <v>44676</v>
      </c>
      <c r="BD212" s="66" t="s">
        <v>118</v>
      </c>
      <c r="BE212" s="58" t="e">
        <f t="shared" si="210"/>
        <v>#DIV/0!</v>
      </c>
      <c r="BF212" s="30" t="e">
        <f t="shared" si="211"/>
        <v>#DIV/0!</v>
      </c>
      <c r="BG212" s="31"/>
      <c r="BH212" s="32" t="e">
        <f t="shared" si="212"/>
        <v>#DIV/0!</v>
      </c>
      <c r="BI212" s="28">
        <v>0.05</v>
      </c>
      <c r="BJ212" s="28">
        <v>2.5000000000000001E-2</v>
      </c>
      <c r="BK212" s="33" t="e">
        <f t="shared" si="213"/>
        <v>#DIV/0!</v>
      </c>
      <c r="BL212" s="33" t="e">
        <f t="shared" si="219"/>
        <v>#DIV/0!</v>
      </c>
      <c r="BM212" s="48" t="s">
        <v>139</v>
      </c>
      <c r="BO212" s="14" t="s">
        <v>84</v>
      </c>
      <c r="BP212" s="68"/>
      <c r="BQ212" s="14"/>
      <c r="BR212" s="35">
        <v>1257250.1000000001</v>
      </c>
      <c r="BS212" s="73">
        <v>62862.51</v>
      </c>
      <c r="BT212" s="98" t="e">
        <f t="shared" si="214"/>
        <v>#DIV/0!</v>
      </c>
      <c r="BU212" s="35">
        <v>45540</v>
      </c>
      <c r="BV212" s="36" t="s">
        <v>84</v>
      </c>
      <c r="BW212" s="37" t="s">
        <v>90</v>
      </c>
      <c r="BX212" s="38"/>
      <c r="BY212" s="36" t="s">
        <v>84</v>
      </c>
      <c r="BZ212" s="57">
        <v>2023</v>
      </c>
      <c r="CA212" s="32">
        <f>VLOOKUP(BZ212,$GP$1:$GR$17,2,0)</f>
        <v>31680</v>
      </c>
      <c r="CB212" s="32">
        <f>VLOOKUP(BZ212,$GP$1:$GR$17,3,0)</f>
        <v>264294</v>
      </c>
      <c r="CC212" s="32" t="e">
        <f t="shared" si="220"/>
        <v>#DIV/0!</v>
      </c>
      <c r="CD212" s="14" t="str">
        <f t="shared" si="215"/>
        <v/>
      </c>
      <c r="CF212" s="69">
        <f t="shared" si="216"/>
        <v>45540</v>
      </c>
      <c r="CG212" s="69" t="e">
        <f t="shared" si="217"/>
        <v>#DIV/0!</v>
      </c>
      <c r="CH212" s="69" t="e">
        <f t="shared" si="218"/>
        <v>#DIV/0!</v>
      </c>
      <c r="CL212" s="25"/>
      <c r="CM212" s="25"/>
      <c r="CN212" s="25"/>
      <c r="CR212" s="25"/>
      <c r="CS212" s="25"/>
      <c r="CT212" s="25"/>
      <c r="CX212" s="25"/>
      <c r="CY212" s="25"/>
      <c r="CZ212" s="25"/>
      <c r="DD212" s="25"/>
      <c r="DE212" s="25"/>
      <c r="DF212" s="25"/>
      <c r="DG212" s="25">
        <f t="shared" si="221"/>
        <v>0</v>
      </c>
    </row>
    <row r="213" spans="1:111" x14ac:dyDescent="0.25">
      <c r="A213" s="13"/>
      <c r="B213" s="13"/>
      <c r="C213" s="13"/>
      <c r="D213" s="24"/>
      <c r="E213" s="24"/>
      <c r="F213" s="100">
        <f t="shared" si="193"/>
        <v>0</v>
      </c>
      <c r="G213" s="21"/>
      <c r="J213" s="63"/>
      <c r="L213" s="63" t="s">
        <v>58</v>
      </c>
      <c r="M213" s="23" t="s">
        <v>61</v>
      </c>
      <c r="N213" s="13" t="s">
        <v>170</v>
      </c>
      <c r="O213" s="13" t="s">
        <v>148</v>
      </c>
      <c r="P213" s="13" t="s">
        <v>171</v>
      </c>
      <c r="U213" s="12">
        <f t="shared" si="194"/>
        <v>90</v>
      </c>
      <c r="X213" s="13"/>
      <c r="Y213" s="13"/>
      <c r="AA213" s="34" t="s">
        <v>84</v>
      </c>
      <c r="AB213" s="25">
        <v>0</v>
      </c>
      <c r="AC213" s="25">
        <f t="shared" si="195"/>
        <v>0</v>
      </c>
      <c r="AD213" s="55"/>
      <c r="AE213" s="55"/>
      <c r="AF213" s="45">
        <f t="shared" si="196"/>
        <v>0</v>
      </c>
      <c r="AG213" s="46" t="e">
        <f t="shared" si="197"/>
        <v>#DIV/0!</v>
      </c>
      <c r="AH213" s="26">
        <f t="shared" si="198"/>
        <v>0</v>
      </c>
      <c r="AI213" s="46" t="e">
        <f t="shared" si="199"/>
        <v>#DIV/0!</v>
      </c>
      <c r="AJ213" s="46" t="e">
        <f t="shared" si="200"/>
        <v>#DIV/0!</v>
      </c>
      <c r="AK213" s="61">
        <v>1</v>
      </c>
      <c r="AL213" s="27" t="e">
        <f t="shared" si="201"/>
        <v>#DIV/0!</v>
      </c>
      <c r="AM213" s="25" t="e">
        <f t="shared" si="202"/>
        <v>#DIV/0!</v>
      </c>
      <c r="AN213" s="25" t="e">
        <f t="shared" si="203"/>
        <v>#DIV/0!</v>
      </c>
      <c r="AO213" s="25" t="e">
        <f t="shared" si="204"/>
        <v>#DIV/0!</v>
      </c>
      <c r="AR213" s="11">
        <f t="shared" si="205"/>
        <v>180</v>
      </c>
      <c r="AS213" s="20" t="s">
        <v>147</v>
      </c>
      <c r="AU213" s="13" t="s">
        <v>142</v>
      </c>
      <c r="AV213" s="75" t="e">
        <f>VLOOKUP(AT213,Ülke!$A$1:$D$46,2,0)</f>
        <v>#N/A</v>
      </c>
      <c r="AW213" s="29" t="e">
        <f t="shared" si="206"/>
        <v>#DIV/0!</v>
      </c>
      <c r="AX213" s="64" t="e">
        <f t="shared" si="207"/>
        <v>#DIV/0!</v>
      </c>
      <c r="AY213" s="65">
        <v>43846</v>
      </c>
      <c r="AZ213" s="65">
        <v>44675</v>
      </c>
      <c r="BA213" s="50">
        <f t="shared" si="208"/>
        <v>-44675</v>
      </c>
      <c r="BB213" s="66" t="e">
        <f t="shared" si="209"/>
        <v>#DIV/0!</v>
      </c>
      <c r="BC213" s="67">
        <v>44676</v>
      </c>
      <c r="BD213" s="66" t="s">
        <v>118</v>
      </c>
      <c r="BE213" s="58" t="e">
        <f t="shared" si="210"/>
        <v>#DIV/0!</v>
      </c>
      <c r="BF213" s="30" t="e">
        <f t="shared" si="211"/>
        <v>#DIV/0!</v>
      </c>
      <c r="BG213" s="31"/>
      <c r="BH213" s="32" t="e">
        <f t="shared" si="212"/>
        <v>#DIV/0!</v>
      </c>
      <c r="BI213" s="28">
        <v>0.05</v>
      </c>
      <c r="BJ213" s="28">
        <v>2.5000000000000001E-2</v>
      </c>
      <c r="BK213" s="33" t="e">
        <f t="shared" si="213"/>
        <v>#DIV/0!</v>
      </c>
      <c r="BL213" s="33" t="e">
        <f t="shared" si="219"/>
        <v>#DIV/0!</v>
      </c>
      <c r="BM213" s="48" t="s">
        <v>139</v>
      </c>
      <c r="BO213" s="14" t="s">
        <v>84</v>
      </c>
      <c r="BP213" s="68"/>
      <c r="BQ213" s="14"/>
      <c r="BR213" s="35">
        <v>1257250.1000000001</v>
      </c>
      <c r="BS213" s="73">
        <v>62862.51</v>
      </c>
      <c r="BT213" s="98" t="e">
        <f t="shared" si="214"/>
        <v>#DIV/0!</v>
      </c>
      <c r="BU213" s="35">
        <v>45540</v>
      </c>
      <c r="BV213" s="36" t="s">
        <v>84</v>
      </c>
      <c r="BW213" s="37" t="s">
        <v>90</v>
      </c>
      <c r="BX213" s="38"/>
      <c r="BY213" s="36" t="s">
        <v>84</v>
      </c>
      <c r="BZ213" s="57">
        <v>2023</v>
      </c>
      <c r="CA213" s="32">
        <f>VLOOKUP(BZ213,$GP$1:$GR$17,2,0)</f>
        <v>31680</v>
      </c>
      <c r="CB213" s="32">
        <f>VLOOKUP(BZ213,$GP$1:$GR$17,3,0)</f>
        <v>264294</v>
      </c>
      <c r="CC213" s="32" t="e">
        <f t="shared" si="220"/>
        <v>#DIV/0!</v>
      </c>
      <c r="CD213" s="14" t="str">
        <f t="shared" si="215"/>
        <v/>
      </c>
      <c r="CF213" s="69">
        <f t="shared" si="216"/>
        <v>45540</v>
      </c>
      <c r="CG213" s="69" t="e">
        <f t="shared" si="217"/>
        <v>#DIV/0!</v>
      </c>
      <c r="CH213" s="69" t="e">
        <f t="shared" si="218"/>
        <v>#DIV/0!</v>
      </c>
      <c r="CL213" s="25"/>
      <c r="CM213" s="25"/>
      <c r="CN213" s="25"/>
      <c r="CR213" s="25"/>
      <c r="CS213" s="25"/>
      <c r="CT213" s="25"/>
      <c r="CX213" s="25"/>
      <c r="CY213" s="25"/>
      <c r="CZ213" s="25"/>
      <c r="DD213" s="25"/>
      <c r="DE213" s="25"/>
      <c r="DF213" s="25"/>
      <c r="DG213" s="25">
        <f t="shared" si="221"/>
        <v>0</v>
      </c>
    </row>
    <row r="214" spans="1:111" x14ac:dyDescent="0.25">
      <c r="A214" s="13"/>
      <c r="B214" s="13"/>
      <c r="C214" s="13"/>
      <c r="D214" s="24"/>
      <c r="E214" s="24"/>
      <c r="F214" s="100">
        <f t="shared" si="193"/>
        <v>0</v>
      </c>
      <c r="G214" s="21"/>
      <c r="J214" s="63"/>
      <c r="L214" s="63" t="s">
        <v>58</v>
      </c>
      <c r="M214" s="23" t="s">
        <v>61</v>
      </c>
      <c r="N214" s="13" t="s">
        <v>170</v>
      </c>
      <c r="O214" s="13" t="s">
        <v>148</v>
      </c>
      <c r="P214" s="13" t="s">
        <v>171</v>
      </c>
      <c r="U214" s="12">
        <f t="shared" si="194"/>
        <v>90</v>
      </c>
      <c r="X214" s="13"/>
      <c r="Y214" s="13"/>
      <c r="AA214" s="34" t="s">
        <v>84</v>
      </c>
      <c r="AB214" s="25">
        <v>0</v>
      </c>
      <c r="AC214" s="25">
        <f t="shared" si="195"/>
        <v>0</v>
      </c>
      <c r="AD214" s="55"/>
      <c r="AE214" s="55"/>
      <c r="AF214" s="45">
        <f t="shared" si="196"/>
        <v>0</v>
      </c>
      <c r="AG214" s="46" t="e">
        <f t="shared" si="197"/>
        <v>#DIV/0!</v>
      </c>
      <c r="AH214" s="26">
        <f t="shared" si="198"/>
        <v>0</v>
      </c>
      <c r="AI214" s="46" t="e">
        <f t="shared" si="199"/>
        <v>#DIV/0!</v>
      </c>
      <c r="AJ214" s="46" t="e">
        <f t="shared" si="200"/>
        <v>#DIV/0!</v>
      </c>
      <c r="AK214" s="61">
        <v>1</v>
      </c>
      <c r="AL214" s="27" t="e">
        <f t="shared" si="201"/>
        <v>#DIV/0!</v>
      </c>
      <c r="AM214" s="25" t="e">
        <f t="shared" si="202"/>
        <v>#DIV/0!</v>
      </c>
      <c r="AN214" s="25" t="e">
        <f t="shared" si="203"/>
        <v>#DIV/0!</v>
      </c>
      <c r="AO214" s="25" t="e">
        <f t="shared" si="204"/>
        <v>#DIV/0!</v>
      </c>
      <c r="AR214" s="11">
        <f t="shared" si="205"/>
        <v>180</v>
      </c>
      <c r="AS214" s="20" t="s">
        <v>147</v>
      </c>
      <c r="AU214" s="13" t="s">
        <v>142</v>
      </c>
      <c r="AV214" s="75" t="e">
        <f>VLOOKUP(AT214,Ülke!$A$1:$D$46,2,0)</f>
        <v>#N/A</v>
      </c>
      <c r="AW214" s="29" t="e">
        <f t="shared" si="206"/>
        <v>#DIV/0!</v>
      </c>
      <c r="AX214" s="64" t="e">
        <f t="shared" si="207"/>
        <v>#DIV/0!</v>
      </c>
      <c r="AY214" s="65">
        <v>43846</v>
      </c>
      <c r="AZ214" s="65">
        <v>44675</v>
      </c>
      <c r="BA214" s="50">
        <f t="shared" si="208"/>
        <v>-44675</v>
      </c>
      <c r="BB214" s="66" t="e">
        <f t="shared" si="209"/>
        <v>#DIV/0!</v>
      </c>
      <c r="BC214" s="67">
        <v>44676</v>
      </c>
      <c r="BD214" s="66" t="s">
        <v>118</v>
      </c>
      <c r="BE214" s="58" t="e">
        <f t="shared" si="210"/>
        <v>#DIV/0!</v>
      </c>
      <c r="BF214" s="30" t="e">
        <f t="shared" si="211"/>
        <v>#DIV/0!</v>
      </c>
      <c r="BG214" s="31"/>
      <c r="BH214" s="32" t="e">
        <f t="shared" si="212"/>
        <v>#DIV/0!</v>
      </c>
      <c r="BI214" s="28">
        <v>0.05</v>
      </c>
      <c r="BJ214" s="28">
        <v>2.5000000000000001E-2</v>
      </c>
      <c r="BK214" s="33" t="e">
        <f t="shared" si="213"/>
        <v>#DIV/0!</v>
      </c>
      <c r="BL214" s="33" t="e">
        <f t="shared" si="219"/>
        <v>#DIV/0!</v>
      </c>
      <c r="BM214" s="48" t="s">
        <v>139</v>
      </c>
      <c r="BO214" s="14" t="s">
        <v>84</v>
      </c>
      <c r="BP214" s="68"/>
      <c r="BQ214" s="14"/>
      <c r="BR214" s="35">
        <v>1257250.1000000001</v>
      </c>
      <c r="BS214" s="73">
        <v>62862.51</v>
      </c>
      <c r="BT214" s="98" t="e">
        <f t="shared" si="214"/>
        <v>#DIV/0!</v>
      </c>
      <c r="BU214" s="35">
        <v>45540</v>
      </c>
      <c r="BV214" s="36" t="s">
        <v>84</v>
      </c>
      <c r="BW214" s="37" t="s">
        <v>90</v>
      </c>
      <c r="BX214" s="38"/>
      <c r="BY214" s="36" t="s">
        <v>84</v>
      </c>
      <c r="BZ214" s="57">
        <v>2023</v>
      </c>
      <c r="CA214" s="32">
        <f>VLOOKUP(BZ214,$GP$1:$GR$17,2,0)</f>
        <v>31680</v>
      </c>
      <c r="CB214" s="32">
        <f>VLOOKUP(BZ214,$GP$1:$GR$17,3,0)</f>
        <v>264294</v>
      </c>
      <c r="CC214" s="32" t="e">
        <f t="shared" si="220"/>
        <v>#DIV/0!</v>
      </c>
      <c r="CD214" s="14" t="str">
        <f t="shared" si="215"/>
        <v/>
      </c>
      <c r="CF214" s="69">
        <f t="shared" si="216"/>
        <v>45540</v>
      </c>
      <c r="CG214" s="69" t="e">
        <f t="shared" si="217"/>
        <v>#DIV/0!</v>
      </c>
      <c r="CH214" s="69" t="e">
        <f t="shared" si="218"/>
        <v>#DIV/0!</v>
      </c>
      <c r="CL214" s="25"/>
      <c r="CM214" s="25"/>
      <c r="CN214" s="25"/>
      <c r="CR214" s="25"/>
      <c r="CS214" s="25"/>
      <c r="CT214" s="25"/>
      <c r="CX214" s="25"/>
      <c r="CY214" s="25"/>
      <c r="CZ214" s="25"/>
      <c r="DD214" s="25"/>
      <c r="DE214" s="25"/>
      <c r="DF214" s="25"/>
      <c r="DG214" s="25">
        <f t="shared" si="221"/>
        <v>0</v>
      </c>
    </row>
    <row r="215" spans="1:111" x14ac:dyDescent="0.25">
      <c r="A215" s="13"/>
      <c r="B215" s="13"/>
      <c r="C215" s="13"/>
      <c r="D215" s="24"/>
      <c r="E215" s="24"/>
      <c r="F215" s="100">
        <f t="shared" si="193"/>
        <v>0</v>
      </c>
      <c r="G215" s="21"/>
      <c r="J215" s="63"/>
      <c r="L215" s="63" t="s">
        <v>58</v>
      </c>
      <c r="M215" s="23" t="s">
        <v>61</v>
      </c>
      <c r="N215" s="13" t="s">
        <v>170</v>
      </c>
      <c r="O215" s="13" t="s">
        <v>148</v>
      </c>
      <c r="P215" s="13" t="s">
        <v>171</v>
      </c>
      <c r="U215" s="12">
        <f t="shared" si="194"/>
        <v>90</v>
      </c>
      <c r="X215" s="13"/>
      <c r="Y215" s="13"/>
      <c r="AA215" s="34" t="s">
        <v>84</v>
      </c>
      <c r="AB215" s="25">
        <v>0</v>
      </c>
      <c r="AC215" s="25">
        <f t="shared" si="195"/>
        <v>0</v>
      </c>
      <c r="AD215" s="55"/>
      <c r="AE215" s="55"/>
      <c r="AF215" s="45">
        <f t="shared" si="196"/>
        <v>0</v>
      </c>
      <c r="AG215" s="46" t="e">
        <f t="shared" si="197"/>
        <v>#DIV/0!</v>
      </c>
      <c r="AH215" s="26">
        <f t="shared" si="198"/>
        <v>0</v>
      </c>
      <c r="AI215" s="46" t="e">
        <f t="shared" si="199"/>
        <v>#DIV/0!</v>
      </c>
      <c r="AJ215" s="46" t="e">
        <f t="shared" si="200"/>
        <v>#DIV/0!</v>
      </c>
      <c r="AK215" s="61">
        <v>1</v>
      </c>
      <c r="AL215" s="27" t="e">
        <f t="shared" si="201"/>
        <v>#DIV/0!</v>
      </c>
      <c r="AM215" s="25" t="e">
        <f t="shared" si="202"/>
        <v>#DIV/0!</v>
      </c>
      <c r="AN215" s="25" t="e">
        <f t="shared" si="203"/>
        <v>#DIV/0!</v>
      </c>
      <c r="AO215" s="25" t="e">
        <f t="shared" si="204"/>
        <v>#DIV/0!</v>
      </c>
      <c r="AR215" s="11">
        <f t="shared" si="205"/>
        <v>180</v>
      </c>
      <c r="AS215" s="20" t="s">
        <v>147</v>
      </c>
      <c r="AU215" s="13" t="s">
        <v>142</v>
      </c>
      <c r="AV215" s="75" t="e">
        <f>VLOOKUP(AT215,Ülke!$A$1:$D$46,2,0)</f>
        <v>#N/A</v>
      </c>
      <c r="AW215" s="29" t="e">
        <f t="shared" si="206"/>
        <v>#DIV/0!</v>
      </c>
      <c r="AX215" s="64" t="e">
        <f t="shared" si="207"/>
        <v>#DIV/0!</v>
      </c>
      <c r="AY215" s="65">
        <v>43846</v>
      </c>
      <c r="AZ215" s="65">
        <v>44675</v>
      </c>
      <c r="BA215" s="50">
        <f t="shared" si="208"/>
        <v>-44675</v>
      </c>
      <c r="BB215" s="66" t="e">
        <f t="shared" si="209"/>
        <v>#DIV/0!</v>
      </c>
      <c r="BC215" s="67">
        <v>44676</v>
      </c>
      <c r="BD215" s="66" t="s">
        <v>118</v>
      </c>
      <c r="BE215" s="58" t="e">
        <f t="shared" si="210"/>
        <v>#DIV/0!</v>
      </c>
      <c r="BF215" s="30" t="e">
        <f t="shared" si="211"/>
        <v>#DIV/0!</v>
      </c>
      <c r="BG215" s="31"/>
      <c r="BH215" s="32" t="e">
        <f t="shared" si="212"/>
        <v>#DIV/0!</v>
      </c>
      <c r="BI215" s="28">
        <v>0.05</v>
      </c>
      <c r="BJ215" s="28">
        <v>2.5000000000000001E-2</v>
      </c>
      <c r="BK215" s="33" t="e">
        <f t="shared" si="213"/>
        <v>#DIV/0!</v>
      </c>
      <c r="BL215" s="33" t="e">
        <f t="shared" si="219"/>
        <v>#DIV/0!</v>
      </c>
      <c r="BM215" s="48" t="s">
        <v>139</v>
      </c>
      <c r="BO215" s="14" t="s">
        <v>84</v>
      </c>
      <c r="BP215" s="68"/>
      <c r="BQ215" s="14"/>
      <c r="BR215" s="35">
        <v>1257250.1000000001</v>
      </c>
      <c r="BS215" s="73">
        <v>62862.51</v>
      </c>
      <c r="BT215" s="98" t="e">
        <f t="shared" si="214"/>
        <v>#DIV/0!</v>
      </c>
      <c r="BU215" s="35">
        <v>45540</v>
      </c>
      <c r="BV215" s="36" t="s">
        <v>84</v>
      </c>
      <c r="BW215" s="37" t="s">
        <v>90</v>
      </c>
      <c r="BX215" s="38"/>
      <c r="BY215" s="36" t="s">
        <v>84</v>
      </c>
      <c r="BZ215" s="57">
        <v>2023</v>
      </c>
      <c r="CA215" s="32">
        <f>VLOOKUP(BZ215,$GP$1:$GR$17,2,0)</f>
        <v>31680</v>
      </c>
      <c r="CB215" s="32">
        <f>VLOOKUP(BZ215,$GP$1:$GR$17,3,0)</f>
        <v>264294</v>
      </c>
      <c r="CC215" s="32" t="e">
        <f t="shared" si="220"/>
        <v>#DIV/0!</v>
      </c>
      <c r="CD215" s="14" t="str">
        <f t="shared" si="215"/>
        <v/>
      </c>
      <c r="CF215" s="69">
        <f t="shared" si="216"/>
        <v>45540</v>
      </c>
      <c r="CG215" s="69" t="e">
        <f t="shared" si="217"/>
        <v>#DIV/0!</v>
      </c>
      <c r="CH215" s="69" t="e">
        <f t="shared" si="218"/>
        <v>#DIV/0!</v>
      </c>
      <c r="CL215" s="25"/>
      <c r="CM215" s="25"/>
      <c r="CN215" s="25"/>
      <c r="CR215" s="25"/>
      <c r="CS215" s="25"/>
      <c r="CT215" s="25"/>
      <c r="CX215" s="25"/>
      <c r="CY215" s="25"/>
      <c r="CZ215" s="25"/>
      <c r="DD215" s="25"/>
      <c r="DE215" s="25"/>
      <c r="DF215" s="25"/>
      <c r="DG215" s="25">
        <f t="shared" si="221"/>
        <v>0</v>
      </c>
    </row>
    <row r="216" spans="1:111" x14ac:dyDescent="0.25">
      <c r="A216" s="13"/>
      <c r="B216" s="13"/>
      <c r="C216" s="13"/>
      <c r="D216" s="24"/>
      <c r="E216" s="24"/>
      <c r="F216" s="100">
        <f t="shared" si="193"/>
        <v>0</v>
      </c>
      <c r="G216" s="21"/>
      <c r="J216" s="63"/>
      <c r="L216" s="63" t="s">
        <v>58</v>
      </c>
      <c r="M216" s="23" t="s">
        <v>61</v>
      </c>
      <c r="N216" s="13" t="s">
        <v>170</v>
      </c>
      <c r="O216" s="13" t="s">
        <v>148</v>
      </c>
      <c r="P216" s="13" t="s">
        <v>171</v>
      </c>
      <c r="U216" s="12">
        <f t="shared" si="194"/>
        <v>90</v>
      </c>
      <c r="X216" s="13"/>
      <c r="Y216" s="13"/>
      <c r="AA216" s="34" t="s">
        <v>84</v>
      </c>
      <c r="AB216" s="25">
        <v>0</v>
      </c>
      <c r="AC216" s="25">
        <f t="shared" si="195"/>
        <v>0</v>
      </c>
      <c r="AD216" s="55"/>
      <c r="AE216" s="55"/>
      <c r="AF216" s="45">
        <f t="shared" si="196"/>
        <v>0</v>
      </c>
      <c r="AG216" s="46" t="e">
        <f t="shared" si="197"/>
        <v>#DIV/0!</v>
      </c>
      <c r="AH216" s="26">
        <f t="shared" si="198"/>
        <v>0</v>
      </c>
      <c r="AI216" s="46" t="e">
        <f t="shared" si="199"/>
        <v>#DIV/0!</v>
      </c>
      <c r="AJ216" s="46" t="e">
        <f t="shared" si="200"/>
        <v>#DIV/0!</v>
      </c>
      <c r="AK216" s="61">
        <v>1</v>
      </c>
      <c r="AL216" s="27" t="e">
        <f t="shared" si="201"/>
        <v>#DIV/0!</v>
      </c>
      <c r="AM216" s="25" t="e">
        <f t="shared" si="202"/>
        <v>#DIV/0!</v>
      </c>
      <c r="AN216" s="25" t="e">
        <f t="shared" si="203"/>
        <v>#DIV/0!</v>
      </c>
      <c r="AO216" s="25" t="e">
        <f t="shared" si="204"/>
        <v>#DIV/0!</v>
      </c>
      <c r="AR216" s="11">
        <f t="shared" si="205"/>
        <v>180</v>
      </c>
      <c r="AS216" s="20" t="s">
        <v>147</v>
      </c>
      <c r="AU216" s="13" t="s">
        <v>142</v>
      </c>
      <c r="AV216" s="75" t="e">
        <f>VLOOKUP(AT216,Ülke!$A$1:$D$46,2,0)</f>
        <v>#N/A</v>
      </c>
      <c r="AW216" s="29" t="e">
        <f t="shared" si="206"/>
        <v>#DIV/0!</v>
      </c>
      <c r="AX216" s="64" t="e">
        <f t="shared" si="207"/>
        <v>#DIV/0!</v>
      </c>
      <c r="AY216" s="65">
        <v>43846</v>
      </c>
      <c r="AZ216" s="65">
        <v>44675</v>
      </c>
      <c r="BA216" s="50">
        <f t="shared" si="208"/>
        <v>-44675</v>
      </c>
      <c r="BB216" s="66" t="e">
        <f t="shared" si="209"/>
        <v>#DIV/0!</v>
      </c>
      <c r="BC216" s="67">
        <v>44676</v>
      </c>
      <c r="BD216" s="66" t="s">
        <v>118</v>
      </c>
      <c r="BE216" s="58" t="e">
        <f t="shared" si="210"/>
        <v>#DIV/0!</v>
      </c>
      <c r="BF216" s="30" t="e">
        <f t="shared" si="211"/>
        <v>#DIV/0!</v>
      </c>
      <c r="BG216" s="31"/>
      <c r="BH216" s="32" t="e">
        <f t="shared" si="212"/>
        <v>#DIV/0!</v>
      </c>
      <c r="BI216" s="28">
        <v>0.05</v>
      </c>
      <c r="BJ216" s="28">
        <v>2.5000000000000001E-2</v>
      </c>
      <c r="BK216" s="33" t="e">
        <f t="shared" si="213"/>
        <v>#DIV/0!</v>
      </c>
      <c r="BL216" s="33" t="e">
        <f t="shared" si="219"/>
        <v>#DIV/0!</v>
      </c>
      <c r="BM216" s="48" t="s">
        <v>139</v>
      </c>
      <c r="BO216" s="14" t="s">
        <v>84</v>
      </c>
      <c r="BP216" s="68"/>
      <c r="BQ216" s="14"/>
      <c r="BR216" s="35">
        <v>1257250.1000000001</v>
      </c>
      <c r="BS216" s="73">
        <v>62862.51</v>
      </c>
      <c r="BT216" s="98" t="e">
        <f t="shared" si="214"/>
        <v>#DIV/0!</v>
      </c>
      <c r="BU216" s="35">
        <v>45540</v>
      </c>
      <c r="BV216" s="36" t="s">
        <v>84</v>
      </c>
      <c r="BW216" s="37" t="s">
        <v>90</v>
      </c>
      <c r="BX216" s="38"/>
      <c r="BY216" s="36" t="s">
        <v>84</v>
      </c>
      <c r="BZ216" s="57">
        <v>2023</v>
      </c>
      <c r="CA216" s="32">
        <f>VLOOKUP(BZ216,$GP$1:$GR$17,2,0)</f>
        <v>31680</v>
      </c>
      <c r="CB216" s="32">
        <f>VLOOKUP(BZ216,$GP$1:$GR$17,3,0)</f>
        <v>264294</v>
      </c>
      <c r="CC216" s="32" t="e">
        <f t="shared" si="220"/>
        <v>#DIV/0!</v>
      </c>
      <c r="CD216" s="14" t="str">
        <f t="shared" si="215"/>
        <v/>
      </c>
      <c r="CF216" s="69">
        <f t="shared" si="216"/>
        <v>45540</v>
      </c>
      <c r="CG216" s="69" t="e">
        <f t="shared" si="217"/>
        <v>#DIV/0!</v>
      </c>
      <c r="CH216" s="69" t="e">
        <f t="shared" si="218"/>
        <v>#DIV/0!</v>
      </c>
      <c r="CL216" s="25"/>
      <c r="CM216" s="25"/>
      <c r="CN216" s="25"/>
      <c r="CR216" s="25"/>
      <c r="CS216" s="25"/>
      <c r="CT216" s="25"/>
      <c r="CX216" s="25"/>
      <c r="CY216" s="25"/>
      <c r="CZ216" s="25"/>
      <c r="DD216" s="25"/>
      <c r="DE216" s="25"/>
      <c r="DF216" s="25"/>
      <c r="DG216" s="25">
        <f t="shared" si="221"/>
        <v>0</v>
      </c>
    </row>
    <row r="217" spans="1:111" x14ac:dyDescent="0.25">
      <c r="A217" s="13"/>
      <c r="B217" s="13"/>
      <c r="C217" s="13"/>
      <c r="D217" s="24"/>
      <c r="E217" s="24"/>
      <c r="F217" s="100">
        <f t="shared" si="193"/>
        <v>0</v>
      </c>
      <c r="G217" s="21"/>
      <c r="J217" s="63"/>
      <c r="L217" s="63" t="s">
        <v>58</v>
      </c>
      <c r="M217" s="23" t="s">
        <v>61</v>
      </c>
      <c r="N217" s="13" t="s">
        <v>170</v>
      </c>
      <c r="O217" s="13" t="s">
        <v>148</v>
      </c>
      <c r="P217" s="13" t="s">
        <v>171</v>
      </c>
      <c r="U217" s="12">
        <f t="shared" si="194"/>
        <v>90</v>
      </c>
      <c r="X217" s="13"/>
      <c r="Y217" s="13"/>
      <c r="AA217" s="34" t="s">
        <v>84</v>
      </c>
      <c r="AB217" s="25">
        <v>0</v>
      </c>
      <c r="AC217" s="25">
        <f t="shared" si="195"/>
        <v>0</v>
      </c>
      <c r="AD217" s="55"/>
      <c r="AE217" s="55"/>
      <c r="AF217" s="45">
        <f t="shared" si="196"/>
        <v>0</v>
      </c>
      <c r="AG217" s="46" t="e">
        <f t="shared" si="197"/>
        <v>#DIV/0!</v>
      </c>
      <c r="AH217" s="26">
        <f t="shared" si="198"/>
        <v>0</v>
      </c>
      <c r="AI217" s="46" t="e">
        <f t="shared" si="199"/>
        <v>#DIV/0!</v>
      </c>
      <c r="AJ217" s="46" t="e">
        <f t="shared" si="200"/>
        <v>#DIV/0!</v>
      </c>
      <c r="AK217" s="61">
        <v>1</v>
      </c>
      <c r="AL217" s="27" t="e">
        <f t="shared" si="201"/>
        <v>#DIV/0!</v>
      </c>
      <c r="AM217" s="25" t="e">
        <f t="shared" si="202"/>
        <v>#DIV/0!</v>
      </c>
      <c r="AN217" s="25" t="e">
        <f t="shared" si="203"/>
        <v>#DIV/0!</v>
      </c>
      <c r="AO217" s="25" t="e">
        <f t="shared" si="204"/>
        <v>#DIV/0!</v>
      </c>
      <c r="AR217" s="11">
        <f t="shared" si="205"/>
        <v>180</v>
      </c>
      <c r="AS217" s="20" t="s">
        <v>147</v>
      </c>
      <c r="AU217" s="13" t="s">
        <v>142</v>
      </c>
      <c r="AV217" s="75" t="e">
        <f>VLOOKUP(AT217,Ülke!$A$1:$D$46,2,0)</f>
        <v>#N/A</v>
      </c>
      <c r="AW217" s="29" t="e">
        <f t="shared" si="206"/>
        <v>#DIV/0!</v>
      </c>
      <c r="AX217" s="64" t="e">
        <f t="shared" si="207"/>
        <v>#DIV/0!</v>
      </c>
      <c r="AY217" s="65">
        <v>43846</v>
      </c>
      <c r="AZ217" s="65">
        <v>44675</v>
      </c>
      <c r="BA217" s="50">
        <f t="shared" si="208"/>
        <v>-44675</v>
      </c>
      <c r="BB217" s="66" t="e">
        <f t="shared" si="209"/>
        <v>#DIV/0!</v>
      </c>
      <c r="BC217" s="67">
        <v>44676</v>
      </c>
      <c r="BD217" s="66" t="s">
        <v>118</v>
      </c>
      <c r="BE217" s="58" t="e">
        <f t="shared" si="210"/>
        <v>#DIV/0!</v>
      </c>
      <c r="BF217" s="30" t="e">
        <f t="shared" si="211"/>
        <v>#DIV/0!</v>
      </c>
      <c r="BG217" s="31"/>
      <c r="BH217" s="32" t="e">
        <f t="shared" si="212"/>
        <v>#DIV/0!</v>
      </c>
      <c r="BI217" s="28">
        <v>0.05</v>
      </c>
      <c r="BJ217" s="28">
        <v>2.5000000000000001E-2</v>
      </c>
      <c r="BK217" s="33" t="e">
        <f t="shared" si="213"/>
        <v>#DIV/0!</v>
      </c>
      <c r="BL217" s="33" t="e">
        <f t="shared" si="219"/>
        <v>#DIV/0!</v>
      </c>
      <c r="BM217" s="48" t="s">
        <v>139</v>
      </c>
      <c r="BO217" s="14" t="s">
        <v>84</v>
      </c>
      <c r="BP217" s="68"/>
      <c r="BQ217" s="14"/>
      <c r="BR217" s="35">
        <v>1257250.1000000001</v>
      </c>
      <c r="BS217" s="73">
        <v>62862.51</v>
      </c>
      <c r="BT217" s="98" t="e">
        <f t="shared" si="214"/>
        <v>#DIV/0!</v>
      </c>
      <c r="BU217" s="35">
        <v>45540</v>
      </c>
      <c r="BV217" s="36" t="s">
        <v>84</v>
      </c>
      <c r="BW217" s="37" t="s">
        <v>90</v>
      </c>
      <c r="BX217" s="38"/>
      <c r="BY217" s="36" t="s">
        <v>84</v>
      </c>
      <c r="BZ217" s="57">
        <v>2023</v>
      </c>
      <c r="CA217" s="32">
        <f>VLOOKUP(BZ217,$GP$1:$GR$17,2,0)</f>
        <v>31680</v>
      </c>
      <c r="CB217" s="32">
        <f>VLOOKUP(BZ217,$GP$1:$GR$17,3,0)</f>
        <v>264294</v>
      </c>
      <c r="CC217" s="32" t="e">
        <f t="shared" si="220"/>
        <v>#DIV/0!</v>
      </c>
      <c r="CD217" s="14" t="str">
        <f t="shared" si="215"/>
        <v/>
      </c>
      <c r="CF217" s="69">
        <f t="shared" si="216"/>
        <v>45540</v>
      </c>
      <c r="CG217" s="69" t="e">
        <f t="shared" si="217"/>
        <v>#DIV/0!</v>
      </c>
      <c r="CH217" s="69" t="e">
        <f t="shared" si="218"/>
        <v>#DIV/0!</v>
      </c>
      <c r="CL217" s="25"/>
      <c r="CM217" s="25"/>
      <c r="CN217" s="25"/>
      <c r="CR217" s="25"/>
      <c r="CS217" s="25"/>
      <c r="CT217" s="25"/>
      <c r="CX217" s="25"/>
      <c r="CY217" s="25"/>
      <c r="CZ217" s="25"/>
      <c r="DD217" s="25"/>
      <c r="DE217" s="25"/>
      <c r="DF217" s="25"/>
      <c r="DG217" s="25">
        <f t="shared" si="221"/>
        <v>0</v>
      </c>
    </row>
    <row r="218" spans="1:111" x14ac:dyDescent="0.25">
      <c r="A218" s="13"/>
      <c r="B218" s="13"/>
      <c r="C218" s="13"/>
      <c r="D218" s="24"/>
      <c r="E218" s="24"/>
      <c r="F218" s="100">
        <f t="shared" si="193"/>
        <v>0</v>
      </c>
      <c r="G218" s="21"/>
      <c r="J218" s="63"/>
      <c r="L218" s="63" t="s">
        <v>58</v>
      </c>
      <c r="M218" s="23" t="s">
        <v>61</v>
      </c>
      <c r="N218" s="13" t="s">
        <v>170</v>
      </c>
      <c r="O218" s="13" t="s">
        <v>148</v>
      </c>
      <c r="P218" s="13" t="s">
        <v>171</v>
      </c>
      <c r="U218" s="12">
        <f t="shared" si="194"/>
        <v>90</v>
      </c>
      <c r="X218" s="13"/>
      <c r="Y218" s="13"/>
      <c r="AA218" s="34" t="s">
        <v>84</v>
      </c>
      <c r="AB218" s="25">
        <v>0</v>
      </c>
      <c r="AC218" s="25">
        <f t="shared" si="195"/>
        <v>0</v>
      </c>
      <c r="AD218" s="55"/>
      <c r="AE218" s="55"/>
      <c r="AF218" s="45">
        <f t="shared" si="196"/>
        <v>0</v>
      </c>
      <c r="AG218" s="46" t="e">
        <f t="shared" si="197"/>
        <v>#DIV/0!</v>
      </c>
      <c r="AH218" s="26">
        <f t="shared" si="198"/>
        <v>0</v>
      </c>
      <c r="AI218" s="46" t="e">
        <f t="shared" si="199"/>
        <v>#DIV/0!</v>
      </c>
      <c r="AJ218" s="46" t="e">
        <f t="shared" si="200"/>
        <v>#DIV/0!</v>
      </c>
      <c r="AK218" s="61">
        <v>1</v>
      </c>
      <c r="AL218" s="27" t="e">
        <f t="shared" si="201"/>
        <v>#DIV/0!</v>
      </c>
      <c r="AM218" s="25" t="e">
        <f t="shared" si="202"/>
        <v>#DIV/0!</v>
      </c>
      <c r="AN218" s="25" t="e">
        <f t="shared" si="203"/>
        <v>#DIV/0!</v>
      </c>
      <c r="AO218" s="25" t="e">
        <f t="shared" si="204"/>
        <v>#DIV/0!</v>
      </c>
      <c r="AR218" s="11">
        <f t="shared" si="205"/>
        <v>180</v>
      </c>
      <c r="AS218" s="20" t="s">
        <v>147</v>
      </c>
      <c r="AU218" s="13" t="s">
        <v>142</v>
      </c>
      <c r="AV218" s="75" t="e">
        <f>VLOOKUP(AT218,Ülke!$A$1:$D$46,2,0)</f>
        <v>#N/A</v>
      </c>
      <c r="AW218" s="29" t="e">
        <f t="shared" si="206"/>
        <v>#DIV/0!</v>
      </c>
      <c r="AX218" s="64" t="e">
        <f t="shared" si="207"/>
        <v>#DIV/0!</v>
      </c>
      <c r="AY218" s="65">
        <v>43846</v>
      </c>
      <c r="AZ218" s="65">
        <v>44675</v>
      </c>
      <c r="BA218" s="50">
        <f t="shared" si="208"/>
        <v>-44675</v>
      </c>
      <c r="BB218" s="66" t="e">
        <f t="shared" si="209"/>
        <v>#DIV/0!</v>
      </c>
      <c r="BC218" s="67">
        <v>44676</v>
      </c>
      <c r="BD218" s="66" t="s">
        <v>118</v>
      </c>
      <c r="BE218" s="58" t="e">
        <f t="shared" si="210"/>
        <v>#DIV/0!</v>
      </c>
      <c r="BF218" s="30" t="e">
        <f t="shared" si="211"/>
        <v>#DIV/0!</v>
      </c>
      <c r="BG218" s="31"/>
      <c r="BH218" s="32" t="e">
        <f t="shared" si="212"/>
        <v>#DIV/0!</v>
      </c>
      <c r="BI218" s="28">
        <v>0.05</v>
      </c>
      <c r="BJ218" s="28">
        <v>2.5000000000000001E-2</v>
      </c>
      <c r="BK218" s="33" t="e">
        <f t="shared" si="213"/>
        <v>#DIV/0!</v>
      </c>
      <c r="BL218" s="33" t="e">
        <f t="shared" si="219"/>
        <v>#DIV/0!</v>
      </c>
      <c r="BM218" s="48" t="s">
        <v>139</v>
      </c>
      <c r="BO218" s="14" t="s">
        <v>84</v>
      </c>
      <c r="BP218" s="68"/>
      <c r="BQ218" s="14"/>
      <c r="BR218" s="35">
        <v>1257250.1000000001</v>
      </c>
      <c r="BS218" s="73">
        <v>62862.51</v>
      </c>
      <c r="BT218" s="98" t="e">
        <f t="shared" si="214"/>
        <v>#DIV/0!</v>
      </c>
      <c r="BU218" s="35">
        <v>45540</v>
      </c>
      <c r="BV218" s="36" t="s">
        <v>84</v>
      </c>
      <c r="BW218" s="37" t="s">
        <v>90</v>
      </c>
      <c r="BX218" s="38"/>
      <c r="BY218" s="36" t="s">
        <v>84</v>
      </c>
      <c r="BZ218" s="57">
        <v>2023</v>
      </c>
      <c r="CA218" s="32">
        <f>VLOOKUP(BZ218,$GP$1:$GR$17,2,0)</f>
        <v>31680</v>
      </c>
      <c r="CB218" s="32">
        <f>VLOOKUP(BZ218,$GP$1:$GR$17,3,0)</f>
        <v>264294</v>
      </c>
      <c r="CC218" s="32" t="e">
        <f t="shared" si="220"/>
        <v>#DIV/0!</v>
      </c>
      <c r="CD218" s="14" t="str">
        <f t="shared" si="215"/>
        <v/>
      </c>
      <c r="CF218" s="69">
        <f t="shared" si="216"/>
        <v>45540</v>
      </c>
      <c r="CG218" s="69" t="e">
        <f t="shared" si="217"/>
        <v>#DIV/0!</v>
      </c>
      <c r="CH218" s="69" t="e">
        <f t="shared" si="218"/>
        <v>#DIV/0!</v>
      </c>
      <c r="CL218" s="25"/>
      <c r="CM218" s="25"/>
      <c r="CN218" s="25"/>
      <c r="CR218" s="25"/>
      <c r="CS218" s="25"/>
      <c r="CT218" s="25"/>
      <c r="CX218" s="25"/>
      <c r="CY218" s="25"/>
      <c r="CZ218" s="25"/>
      <c r="DD218" s="25"/>
      <c r="DE218" s="25"/>
      <c r="DF218" s="25"/>
      <c r="DG218" s="25">
        <f t="shared" si="221"/>
        <v>0</v>
      </c>
    </row>
    <row r="219" spans="1:111" x14ac:dyDescent="0.25">
      <c r="A219" s="13"/>
      <c r="B219" s="13"/>
      <c r="C219" s="13"/>
      <c r="D219" s="24"/>
      <c r="E219" s="24"/>
      <c r="F219" s="100">
        <f t="shared" si="193"/>
        <v>0</v>
      </c>
      <c r="G219" s="21"/>
      <c r="J219" s="63"/>
      <c r="L219" s="63" t="s">
        <v>58</v>
      </c>
      <c r="M219" s="23" t="s">
        <v>61</v>
      </c>
      <c r="N219" s="13" t="s">
        <v>170</v>
      </c>
      <c r="O219" s="13" t="s">
        <v>148</v>
      </c>
      <c r="P219" s="13" t="s">
        <v>171</v>
      </c>
      <c r="U219" s="12">
        <f t="shared" si="194"/>
        <v>90</v>
      </c>
      <c r="X219" s="13"/>
      <c r="Y219" s="13"/>
      <c r="AA219" s="34" t="s">
        <v>84</v>
      </c>
      <c r="AB219" s="25">
        <v>0</v>
      </c>
      <c r="AC219" s="25">
        <f t="shared" si="195"/>
        <v>0</v>
      </c>
      <c r="AD219" s="55"/>
      <c r="AE219" s="55"/>
      <c r="AF219" s="45">
        <f t="shared" si="196"/>
        <v>0</v>
      </c>
      <c r="AG219" s="46" t="e">
        <f t="shared" si="197"/>
        <v>#DIV/0!</v>
      </c>
      <c r="AH219" s="26">
        <f t="shared" si="198"/>
        <v>0</v>
      </c>
      <c r="AI219" s="46" t="e">
        <f t="shared" si="199"/>
        <v>#DIV/0!</v>
      </c>
      <c r="AJ219" s="46" t="e">
        <f t="shared" si="200"/>
        <v>#DIV/0!</v>
      </c>
      <c r="AK219" s="61">
        <v>1</v>
      </c>
      <c r="AL219" s="27" t="e">
        <f t="shared" si="201"/>
        <v>#DIV/0!</v>
      </c>
      <c r="AM219" s="25" t="e">
        <f t="shared" si="202"/>
        <v>#DIV/0!</v>
      </c>
      <c r="AN219" s="25" t="e">
        <f t="shared" si="203"/>
        <v>#DIV/0!</v>
      </c>
      <c r="AO219" s="25" t="e">
        <f t="shared" si="204"/>
        <v>#DIV/0!</v>
      </c>
      <c r="AR219" s="11">
        <f t="shared" si="205"/>
        <v>180</v>
      </c>
      <c r="AS219" s="20" t="s">
        <v>147</v>
      </c>
      <c r="AU219" s="13" t="s">
        <v>142</v>
      </c>
      <c r="AV219" s="75" t="e">
        <f>VLOOKUP(AT219,Ülke!$A$1:$D$46,2,0)</f>
        <v>#N/A</v>
      </c>
      <c r="AW219" s="29" t="e">
        <f t="shared" si="206"/>
        <v>#DIV/0!</v>
      </c>
      <c r="AX219" s="64" t="e">
        <f t="shared" si="207"/>
        <v>#DIV/0!</v>
      </c>
      <c r="AY219" s="65">
        <v>43846</v>
      </c>
      <c r="AZ219" s="65">
        <v>44675</v>
      </c>
      <c r="BA219" s="50">
        <f t="shared" si="208"/>
        <v>-44675</v>
      </c>
      <c r="BB219" s="66" t="e">
        <f t="shared" si="209"/>
        <v>#DIV/0!</v>
      </c>
      <c r="BC219" s="67">
        <v>44676</v>
      </c>
      <c r="BD219" s="66" t="s">
        <v>118</v>
      </c>
      <c r="BE219" s="58" t="e">
        <f t="shared" si="210"/>
        <v>#DIV/0!</v>
      </c>
      <c r="BF219" s="30" t="e">
        <f t="shared" si="211"/>
        <v>#DIV/0!</v>
      </c>
      <c r="BG219" s="31"/>
      <c r="BH219" s="32" t="e">
        <f t="shared" si="212"/>
        <v>#DIV/0!</v>
      </c>
      <c r="BI219" s="28">
        <v>0.05</v>
      </c>
      <c r="BJ219" s="28">
        <v>2.5000000000000001E-2</v>
      </c>
      <c r="BK219" s="33" t="e">
        <f t="shared" si="213"/>
        <v>#DIV/0!</v>
      </c>
      <c r="BL219" s="33" t="e">
        <f t="shared" si="219"/>
        <v>#DIV/0!</v>
      </c>
      <c r="BM219" s="48" t="s">
        <v>139</v>
      </c>
      <c r="BO219" s="14" t="s">
        <v>84</v>
      </c>
      <c r="BP219" s="68"/>
      <c r="BQ219" s="14"/>
      <c r="BR219" s="35">
        <v>1257250.1000000001</v>
      </c>
      <c r="BS219" s="73">
        <v>62862.51</v>
      </c>
      <c r="BT219" s="98" t="e">
        <f t="shared" si="214"/>
        <v>#DIV/0!</v>
      </c>
      <c r="BU219" s="35">
        <v>45540</v>
      </c>
      <c r="BV219" s="36" t="s">
        <v>84</v>
      </c>
      <c r="BW219" s="37" t="s">
        <v>90</v>
      </c>
      <c r="BX219" s="38"/>
      <c r="BY219" s="36" t="s">
        <v>84</v>
      </c>
      <c r="BZ219" s="57">
        <v>2023</v>
      </c>
      <c r="CA219" s="32">
        <f>VLOOKUP(BZ219,$GP$1:$GR$17,2,0)</f>
        <v>31680</v>
      </c>
      <c r="CB219" s="32">
        <f>VLOOKUP(BZ219,$GP$1:$GR$17,3,0)</f>
        <v>264294</v>
      </c>
      <c r="CC219" s="32" t="e">
        <f t="shared" si="220"/>
        <v>#DIV/0!</v>
      </c>
      <c r="CD219" s="14" t="str">
        <f t="shared" si="215"/>
        <v/>
      </c>
      <c r="CF219" s="69">
        <f t="shared" si="216"/>
        <v>45540</v>
      </c>
      <c r="CG219" s="69" t="e">
        <f t="shared" si="217"/>
        <v>#DIV/0!</v>
      </c>
      <c r="CH219" s="69" t="e">
        <f t="shared" si="218"/>
        <v>#DIV/0!</v>
      </c>
      <c r="CL219" s="25"/>
      <c r="CM219" s="25"/>
      <c r="CN219" s="25"/>
      <c r="CR219" s="25"/>
      <c r="CS219" s="25"/>
      <c r="CT219" s="25"/>
      <c r="CX219" s="25"/>
      <c r="CY219" s="25"/>
      <c r="CZ219" s="25"/>
      <c r="DD219" s="25"/>
      <c r="DE219" s="25"/>
      <c r="DF219" s="25"/>
      <c r="DG219" s="25">
        <f t="shared" si="221"/>
        <v>0</v>
      </c>
    </row>
    <row r="220" spans="1:111" x14ac:dyDescent="0.25">
      <c r="A220" s="13"/>
      <c r="B220" s="13"/>
      <c r="C220" s="13"/>
      <c r="D220" s="24"/>
      <c r="E220" s="24"/>
      <c r="F220" s="100">
        <f t="shared" si="193"/>
        <v>0</v>
      </c>
      <c r="G220" s="21"/>
      <c r="J220" s="63"/>
      <c r="L220" s="63" t="s">
        <v>58</v>
      </c>
      <c r="M220" s="23" t="s">
        <v>61</v>
      </c>
      <c r="N220" s="13" t="s">
        <v>170</v>
      </c>
      <c r="O220" s="13" t="s">
        <v>148</v>
      </c>
      <c r="P220" s="13" t="s">
        <v>171</v>
      </c>
      <c r="U220" s="12">
        <f t="shared" si="194"/>
        <v>90</v>
      </c>
      <c r="X220" s="13"/>
      <c r="Y220" s="13"/>
      <c r="AA220" s="34" t="s">
        <v>84</v>
      </c>
      <c r="AB220" s="25">
        <v>0</v>
      </c>
      <c r="AC220" s="25">
        <f t="shared" si="195"/>
        <v>0</v>
      </c>
      <c r="AD220" s="55"/>
      <c r="AE220" s="55"/>
      <c r="AF220" s="45">
        <f t="shared" si="196"/>
        <v>0</v>
      </c>
      <c r="AG220" s="46" t="e">
        <f t="shared" si="197"/>
        <v>#DIV/0!</v>
      </c>
      <c r="AH220" s="26">
        <f t="shared" si="198"/>
        <v>0</v>
      </c>
      <c r="AI220" s="46" t="e">
        <f t="shared" si="199"/>
        <v>#DIV/0!</v>
      </c>
      <c r="AJ220" s="46" t="e">
        <f t="shared" si="200"/>
        <v>#DIV/0!</v>
      </c>
      <c r="AK220" s="61">
        <v>1</v>
      </c>
      <c r="AL220" s="27" t="e">
        <f t="shared" si="201"/>
        <v>#DIV/0!</v>
      </c>
      <c r="AM220" s="25" t="e">
        <f t="shared" si="202"/>
        <v>#DIV/0!</v>
      </c>
      <c r="AN220" s="25" t="e">
        <f t="shared" si="203"/>
        <v>#DIV/0!</v>
      </c>
      <c r="AO220" s="25" t="e">
        <f t="shared" si="204"/>
        <v>#DIV/0!</v>
      </c>
      <c r="AR220" s="11">
        <f t="shared" si="205"/>
        <v>180</v>
      </c>
      <c r="AS220" s="20" t="s">
        <v>147</v>
      </c>
      <c r="AU220" s="13" t="s">
        <v>142</v>
      </c>
      <c r="AV220" s="75" t="e">
        <f>VLOOKUP(AT220,Ülke!$A$1:$D$46,2,0)</f>
        <v>#N/A</v>
      </c>
      <c r="AW220" s="29" t="e">
        <f t="shared" si="206"/>
        <v>#DIV/0!</v>
      </c>
      <c r="AX220" s="64" t="e">
        <f t="shared" si="207"/>
        <v>#DIV/0!</v>
      </c>
      <c r="AY220" s="65">
        <v>43846</v>
      </c>
      <c r="AZ220" s="65">
        <v>44675</v>
      </c>
      <c r="BA220" s="50">
        <f t="shared" si="208"/>
        <v>-44675</v>
      </c>
      <c r="BB220" s="66" t="e">
        <f t="shared" si="209"/>
        <v>#DIV/0!</v>
      </c>
      <c r="BC220" s="67">
        <v>44676</v>
      </c>
      <c r="BD220" s="66" t="s">
        <v>118</v>
      </c>
      <c r="BE220" s="58" t="e">
        <f t="shared" si="210"/>
        <v>#DIV/0!</v>
      </c>
      <c r="BF220" s="30" t="e">
        <f t="shared" si="211"/>
        <v>#DIV/0!</v>
      </c>
      <c r="BG220" s="31"/>
      <c r="BH220" s="32" t="e">
        <f t="shared" si="212"/>
        <v>#DIV/0!</v>
      </c>
      <c r="BI220" s="28">
        <v>0.05</v>
      </c>
      <c r="BJ220" s="28">
        <v>2.5000000000000001E-2</v>
      </c>
      <c r="BK220" s="33" t="e">
        <f t="shared" si="213"/>
        <v>#DIV/0!</v>
      </c>
      <c r="BL220" s="33" t="e">
        <f t="shared" si="219"/>
        <v>#DIV/0!</v>
      </c>
      <c r="BM220" s="48" t="s">
        <v>139</v>
      </c>
      <c r="BO220" s="14" t="s">
        <v>84</v>
      </c>
      <c r="BP220" s="68"/>
      <c r="BQ220" s="14"/>
      <c r="BR220" s="35">
        <v>1257250.1000000001</v>
      </c>
      <c r="BS220" s="73">
        <v>62862.51</v>
      </c>
      <c r="BT220" s="98" t="e">
        <f t="shared" si="214"/>
        <v>#DIV/0!</v>
      </c>
      <c r="BU220" s="35">
        <v>45540</v>
      </c>
      <c r="BV220" s="36" t="s">
        <v>84</v>
      </c>
      <c r="BW220" s="37" t="s">
        <v>90</v>
      </c>
      <c r="BX220" s="38"/>
      <c r="BY220" s="36" t="s">
        <v>84</v>
      </c>
      <c r="BZ220" s="57">
        <v>2023</v>
      </c>
      <c r="CA220" s="32">
        <f>VLOOKUP(BZ220,$GP$1:$GR$17,2,0)</f>
        <v>31680</v>
      </c>
      <c r="CB220" s="32">
        <f>VLOOKUP(BZ220,$GP$1:$GR$17,3,0)</f>
        <v>264294</v>
      </c>
      <c r="CC220" s="32" t="e">
        <f t="shared" si="220"/>
        <v>#DIV/0!</v>
      </c>
      <c r="CD220" s="14" t="str">
        <f t="shared" si="215"/>
        <v/>
      </c>
      <c r="CF220" s="69">
        <f t="shared" si="216"/>
        <v>45540</v>
      </c>
      <c r="CG220" s="69" t="e">
        <f t="shared" si="217"/>
        <v>#DIV/0!</v>
      </c>
      <c r="CH220" s="69" t="e">
        <f t="shared" si="218"/>
        <v>#DIV/0!</v>
      </c>
      <c r="CL220" s="25"/>
      <c r="CM220" s="25"/>
      <c r="CN220" s="25"/>
      <c r="CR220" s="25"/>
      <c r="CS220" s="25"/>
      <c r="CT220" s="25"/>
      <c r="CX220" s="25"/>
      <c r="CY220" s="25"/>
      <c r="CZ220" s="25"/>
      <c r="DD220" s="25"/>
      <c r="DE220" s="25"/>
      <c r="DF220" s="25"/>
      <c r="DG220" s="25">
        <f t="shared" si="221"/>
        <v>0</v>
      </c>
    </row>
    <row r="221" spans="1:111" x14ac:dyDescent="0.25">
      <c r="A221" s="13"/>
      <c r="B221" s="13"/>
      <c r="C221" s="13"/>
      <c r="D221" s="24"/>
      <c r="E221" s="24"/>
      <c r="F221" s="100">
        <f t="shared" si="193"/>
        <v>0</v>
      </c>
      <c r="G221" s="21"/>
      <c r="J221" s="63"/>
      <c r="L221" s="63" t="s">
        <v>58</v>
      </c>
      <c r="M221" s="23" t="s">
        <v>61</v>
      </c>
      <c r="N221" s="13" t="s">
        <v>170</v>
      </c>
      <c r="O221" s="13" t="s">
        <v>148</v>
      </c>
      <c r="P221" s="13" t="s">
        <v>171</v>
      </c>
      <c r="U221" s="12">
        <f t="shared" si="194"/>
        <v>90</v>
      </c>
      <c r="X221" s="13"/>
      <c r="Y221" s="13"/>
      <c r="AA221" s="34" t="s">
        <v>84</v>
      </c>
      <c r="AB221" s="25">
        <v>0</v>
      </c>
      <c r="AC221" s="25">
        <f t="shared" si="195"/>
        <v>0</v>
      </c>
      <c r="AD221" s="55"/>
      <c r="AE221" s="55"/>
      <c r="AF221" s="45">
        <f t="shared" si="196"/>
        <v>0</v>
      </c>
      <c r="AG221" s="46" t="e">
        <f t="shared" si="197"/>
        <v>#DIV/0!</v>
      </c>
      <c r="AH221" s="26">
        <f t="shared" si="198"/>
        <v>0</v>
      </c>
      <c r="AI221" s="46" t="e">
        <f t="shared" si="199"/>
        <v>#DIV/0!</v>
      </c>
      <c r="AJ221" s="46" t="e">
        <f t="shared" si="200"/>
        <v>#DIV/0!</v>
      </c>
      <c r="AK221" s="61">
        <v>1</v>
      </c>
      <c r="AL221" s="27" t="e">
        <f t="shared" si="201"/>
        <v>#DIV/0!</v>
      </c>
      <c r="AM221" s="25" t="e">
        <f t="shared" si="202"/>
        <v>#DIV/0!</v>
      </c>
      <c r="AN221" s="25" t="e">
        <f t="shared" si="203"/>
        <v>#DIV/0!</v>
      </c>
      <c r="AO221" s="25" t="e">
        <f t="shared" si="204"/>
        <v>#DIV/0!</v>
      </c>
      <c r="AR221" s="11">
        <f t="shared" si="205"/>
        <v>180</v>
      </c>
      <c r="AS221" s="20" t="s">
        <v>147</v>
      </c>
      <c r="AU221" s="13" t="s">
        <v>142</v>
      </c>
      <c r="AV221" s="75" t="e">
        <f>VLOOKUP(AT221,Ülke!$A$1:$D$46,2,0)</f>
        <v>#N/A</v>
      </c>
      <c r="AW221" s="29" t="e">
        <f t="shared" si="206"/>
        <v>#DIV/0!</v>
      </c>
      <c r="AX221" s="64" t="e">
        <f t="shared" si="207"/>
        <v>#DIV/0!</v>
      </c>
      <c r="AY221" s="65">
        <v>43846</v>
      </c>
      <c r="AZ221" s="65">
        <v>44675</v>
      </c>
      <c r="BA221" s="50">
        <f t="shared" si="208"/>
        <v>-44675</v>
      </c>
      <c r="BB221" s="66" t="e">
        <f t="shared" si="209"/>
        <v>#DIV/0!</v>
      </c>
      <c r="BC221" s="67">
        <v>44676</v>
      </c>
      <c r="BD221" s="66" t="s">
        <v>118</v>
      </c>
      <c r="BE221" s="58" t="e">
        <f t="shared" si="210"/>
        <v>#DIV/0!</v>
      </c>
      <c r="BF221" s="30" t="e">
        <f t="shared" si="211"/>
        <v>#DIV/0!</v>
      </c>
      <c r="BG221" s="31"/>
      <c r="BH221" s="32" t="e">
        <f t="shared" si="212"/>
        <v>#DIV/0!</v>
      </c>
      <c r="BI221" s="28">
        <v>0.05</v>
      </c>
      <c r="BJ221" s="28">
        <v>2.5000000000000001E-2</v>
      </c>
      <c r="BK221" s="33" t="e">
        <f t="shared" si="213"/>
        <v>#DIV/0!</v>
      </c>
      <c r="BL221" s="33" t="e">
        <f t="shared" si="219"/>
        <v>#DIV/0!</v>
      </c>
      <c r="BM221" s="48" t="s">
        <v>139</v>
      </c>
      <c r="BO221" s="14" t="s">
        <v>84</v>
      </c>
      <c r="BP221" s="68"/>
      <c r="BQ221" s="14"/>
      <c r="BR221" s="35">
        <v>1257250.1000000001</v>
      </c>
      <c r="BS221" s="73">
        <v>62862.51</v>
      </c>
      <c r="BT221" s="98" t="e">
        <f t="shared" si="214"/>
        <v>#DIV/0!</v>
      </c>
      <c r="BU221" s="35">
        <v>45540</v>
      </c>
      <c r="BV221" s="36" t="s">
        <v>84</v>
      </c>
      <c r="BW221" s="37" t="s">
        <v>90</v>
      </c>
      <c r="BX221" s="38"/>
      <c r="BY221" s="36" t="s">
        <v>84</v>
      </c>
      <c r="BZ221" s="57">
        <v>2023</v>
      </c>
      <c r="CA221" s="32">
        <f>VLOOKUP(BZ221,$GP$1:$GR$17,2,0)</f>
        <v>31680</v>
      </c>
      <c r="CB221" s="32">
        <f>VLOOKUP(BZ221,$GP$1:$GR$17,3,0)</f>
        <v>264294</v>
      </c>
      <c r="CC221" s="32" t="e">
        <f t="shared" si="220"/>
        <v>#DIV/0!</v>
      </c>
      <c r="CD221" s="14" t="str">
        <f t="shared" si="215"/>
        <v/>
      </c>
      <c r="CF221" s="69">
        <f t="shared" si="216"/>
        <v>45540</v>
      </c>
      <c r="CG221" s="69" t="e">
        <f t="shared" si="217"/>
        <v>#DIV/0!</v>
      </c>
      <c r="CH221" s="69" t="e">
        <f t="shared" si="218"/>
        <v>#DIV/0!</v>
      </c>
      <c r="CL221" s="25"/>
      <c r="CM221" s="25"/>
      <c r="CN221" s="25"/>
      <c r="CR221" s="25"/>
      <c r="CS221" s="25"/>
      <c r="CT221" s="25"/>
      <c r="CX221" s="25"/>
      <c r="CY221" s="25"/>
      <c r="CZ221" s="25"/>
      <c r="DD221" s="25"/>
      <c r="DE221" s="25"/>
      <c r="DF221" s="25"/>
      <c r="DG221" s="25">
        <f t="shared" si="221"/>
        <v>0</v>
      </c>
    </row>
    <row r="222" spans="1:111" x14ac:dyDescent="0.25">
      <c r="A222" s="13"/>
      <c r="B222" s="13"/>
      <c r="C222" s="13"/>
      <c r="D222" s="24"/>
      <c r="E222" s="24"/>
      <c r="F222" s="100">
        <f t="shared" si="193"/>
        <v>0</v>
      </c>
      <c r="G222" s="21"/>
      <c r="J222" s="63"/>
      <c r="L222" s="63" t="s">
        <v>58</v>
      </c>
      <c r="M222" s="23" t="s">
        <v>61</v>
      </c>
      <c r="N222" s="13" t="s">
        <v>170</v>
      </c>
      <c r="O222" s="13" t="s">
        <v>148</v>
      </c>
      <c r="P222" s="13" t="s">
        <v>171</v>
      </c>
      <c r="U222" s="12">
        <f t="shared" si="194"/>
        <v>90</v>
      </c>
      <c r="X222" s="13"/>
      <c r="Y222" s="13"/>
      <c r="AA222" s="34" t="s">
        <v>84</v>
      </c>
      <c r="AB222" s="25">
        <v>0</v>
      </c>
      <c r="AC222" s="25">
        <f t="shared" si="195"/>
        <v>0</v>
      </c>
      <c r="AD222" s="55"/>
      <c r="AE222" s="55"/>
      <c r="AF222" s="45">
        <f t="shared" si="196"/>
        <v>0</v>
      </c>
      <c r="AG222" s="46" t="e">
        <f t="shared" si="197"/>
        <v>#DIV/0!</v>
      </c>
      <c r="AH222" s="26">
        <f t="shared" si="198"/>
        <v>0</v>
      </c>
      <c r="AI222" s="46" t="e">
        <f t="shared" si="199"/>
        <v>#DIV/0!</v>
      </c>
      <c r="AJ222" s="46" t="e">
        <f t="shared" si="200"/>
        <v>#DIV/0!</v>
      </c>
      <c r="AK222" s="61">
        <v>1</v>
      </c>
      <c r="AL222" s="27" t="e">
        <f t="shared" si="201"/>
        <v>#DIV/0!</v>
      </c>
      <c r="AM222" s="25" t="e">
        <f t="shared" si="202"/>
        <v>#DIV/0!</v>
      </c>
      <c r="AN222" s="25" t="e">
        <f t="shared" si="203"/>
        <v>#DIV/0!</v>
      </c>
      <c r="AO222" s="25" t="e">
        <f t="shared" si="204"/>
        <v>#DIV/0!</v>
      </c>
      <c r="AR222" s="11">
        <f t="shared" si="205"/>
        <v>180</v>
      </c>
      <c r="AS222" s="20" t="s">
        <v>147</v>
      </c>
      <c r="AU222" s="13" t="s">
        <v>142</v>
      </c>
      <c r="AV222" s="75" t="e">
        <f>VLOOKUP(AT222,Ülke!$A$1:$D$46,2,0)</f>
        <v>#N/A</v>
      </c>
      <c r="AW222" s="29" t="e">
        <f t="shared" si="206"/>
        <v>#DIV/0!</v>
      </c>
      <c r="AX222" s="64" t="e">
        <f t="shared" si="207"/>
        <v>#DIV/0!</v>
      </c>
      <c r="AY222" s="65">
        <v>43846</v>
      </c>
      <c r="AZ222" s="65">
        <v>44675</v>
      </c>
      <c r="BA222" s="50">
        <f t="shared" si="208"/>
        <v>-44675</v>
      </c>
      <c r="BB222" s="66" t="e">
        <f t="shared" si="209"/>
        <v>#DIV/0!</v>
      </c>
      <c r="BC222" s="67">
        <v>44676</v>
      </c>
      <c r="BD222" s="66" t="s">
        <v>118</v>
      </c>
      <c r="BE222" s="58" t="e">
        <f t="shared" si="210"/>
        <v>#DIV/0!</v>
      </c>
      <c r="BF222" s="30" t="e">
        <f t="shared" si="211"/>
        <v>#DIV/0!</v>
      </c>
      <c r="BG222" s="31"/>
      <c r="BH222" s="32" t="e">
        <f t="shared" si="212"/>
        <v>#DIV/0!</v>
      </c>
      <c r="BI222" s="28">
        <v>0.05</v>
      </c>
      <c r="BJ222" s="28">
        <v>2.5000000000000001E-2</v>
      </c>
      <c r="BK222" s="33" t="e">
        <f t="shared" si="213"/>
        <v>#DIV/0!</v>
      </c>
      <c r="BL222" s="33" t="e">
        <f t="shared" si="219"/>
        <v>#DIV/0!</v>
      </c>
      <c r="BM222" s="48" t="s">
        <v>139</v>
      </c>
      <c r="BO222" s="14" t="s">
        <v>84</v>
      </c>
      <c r="BP222" s="68"/>
      <c r="BQ222" s="14"/>
      <c r="BR222" s="35">
        <v>1257250.1000000001</v>
      </c>
      <c r="BS222" s="73">
        <v>62862.51</v>
      </c>
      <c r="BT222" s="98" t="e">
        <f t="shared" si="214"/>
        <v>#DIV/0!</v>
      </c>
      <c r="BU222" s="35">
        <v>45540</v>
      </c>
      <c r="BV222" s="36" t="s">
        <v>84</v>
      </c>
      <c r="BW222" s="37" t="s">
        <v>90</v>
      </c>
      <c r="BX222" s="38"/>
      <c r="BY222" s="36" t="s">
        <v>84</v>
      </c>
      <c r="BZ222" s="57">
        <v>2023</v>
      </c>
      <c r="CA222" s="32">
        <f>VLOOKUP(BZ222,$GP$1:$GR$17,2,0)</f>
        <v>31680</v>
      </c>
      <c r="CB222" s="32">
        <f>VLOOKUP(BZ222,$GP$1:$GR$17,3,0)</f>
        <v>264294</v>
      </c>
      <c r="CC222" s="32" t="e">
        <f t="shared" si="220"/>
        <v>#DIV/0!</v>
      </c>
      <c r="CD222" s="14" t="str">
        <f t="shared" si="215"/>
        <v/>
      </c>
      <c r="CF222" s="69">
        <f t="shared" si="216"/>
        <v>45540</v>
      </c>
      <c r="CG222" s="69" t="e">
        <f t="shared" si="217"/>
        <v>#DIV/0!</v>
      </c>
      <c r="CH222" s="69" t="e">
        <f t="shared" si="218"/>
        <v>#DIV/0!</v>
      </c>
      <c r="CL222" s="25"/>
      <c r="CM222" s="25"/>
      <c r="CN222" s="25"/>
      <c r="CR222" s="25"/>
      <c r="CS222" s="25"/>
      <c r="CT222" s="25"/>
      <c r="CX222" s="25"/>
      <c r="CY222" s="25"/>
      <c r="CZ222" s="25"/>
      <c r="DD222" s="25"/>
      <c r="DE222" s="25"/>
      <c r="DF222" s="25"/>
      <c r="DG222" s="25">
        <f t="shared" si="221"/>
        <v>0</v>
      </c>
    </row>
    <row r="223" spans="1:111" x14ac:dyDescent="0.25">
      <c r="A223" s="13"/>
      <c r="B223" s="13"/>
      <c r="C223" s="13"/>
      <c r="D223" s="24"/>
      <c r="E223" s="24"/>
      <c r="F223" s="100">
        <f t="shared" si="193"/>
        <v>0</v>
      </c>
      <c r="G223" s="21"/>
      <c r="J223" s="63"/>
      <c r="L223" s="63" t="s">
        <v>58</v>
      </c>
      <c r="M223" s="23" t="s">
        <v>61</v>
      </c>
      <c r="N223" s="13" t="s">
        <v>170</v>
      </c>
      <c r="O223" s="13" t="s">
        <v>148</v>
      </c>
      <c r="P223" s="13" t="s">
        <v>171</v>
      </c>
      <c r="U223" s="12">
        <f t="shared" si="194"/>
        <v>90</v>
      </c>
      <c r="X223" s="13"/>
      <c r="Y223" s="13"/>
      <c r="AA223" s="34" t="s">
        <v>84</v>
      </c>
      <c r="AB223" s="25">
        <v>0</v>
      </c>
      <c r="AC223" s="25">
        <f t="shared" si="195"/>
        <v>0</v>
      </c>
      <c r="AD223" s="55"/>
      <c r="AE223" s="55"/>
      <c r="AF223" s="45">
        <f t="shared" si="196"/>
        <v>0</v>
      </c>
      <c r="AG223" s="46" t="e">
        <f t="shared" si="197"/>
        <v>#DIV/0!</v>
      </c>
      <c r="AH223" s="26">
        <f t="shared" si="198"/>
        <v>0</v>
      </c>
      <c r="AI223" s="46" t="e">
        <f t="shared" si="199"/>
        <v>#DIV/0!</v>
      </c>
      <c r="AJ223" s="46" t="e">
        <f t="shared" si="200"/>
        <v>#DIV/0!</v>
      </c>
      <c r="AK223" s="61">
        <v>1</v>
      </c>
      <c r="AL223" s="27" t="e">
        <f t="shared" si="201"/>
        <v>#DIV/0!</v>
      </c>
      <c r="AM223" s="25" t="e">
        <f t="shared" si="202"/>
        <v>#DIV/0!</v>
      </c>
      <c r="AN223" s="25" t="e">
        <f t="shared" si="203"/>
        <v>#DIV/0!</v>
      </c>
      <c r="AO223" s="25" t="e">
        <f t="shared" si="204"/>
        <v>#DIV/0!</v>
      </c>
      <c r="AR223" s="11">
        <f t="shared" si="205"/>
        <v>180</v>
      </c>
      <c r="AS223" s="20" t="s">
        <v>147</v>
      </c>
      <c r="AU223" s="13" t="s">
        <v>142</v>
      </c>
      <c r="AV223" s="75" t="e">
        <f>VLOOKUP(AT223,Ülke!$A$1:$D$46,2,0)</f>
        <v>#N/A</v>
      </c>
      <c r="AW223" s="29" t="e">
        <f t="shared" si="206"/>
        <v>#DIV/0!</v>
      </c>
      <c r="AX223" s="64" t="e">
        <f t="shared" si="207"/>
        <v>#DIV/0!</v>
      </c>
      <c r="AY223" s="65">
        <v>43846</v>
      </c>
      <c r="AZ223" s="65">
        <v>44675</v>
      </c>
      <c r="BA223" s="50">
        <f t="shared" si="208"/>
        <v>-44675</v>
      </c>
      <c r="BB223" s="66" t="e">
        <f t="shared" si="209"/>
        <v>#DIV/0!</v>
      </c>
      <c r="BC223" s="67">
        <v>44676</v>
      </c>
      <c r="BD223" s="66" t="s">
        <v>118</v>
      </c>
      <c r="BE223" s="58" t="e">
        <f t="shared" si="210"/>
        <v>#DIV/0!</v>
      </c>
      <c r="BF223" s="30" t="e">
        <f t="shared" si="211"/>
        <v>#DIV/0!</v>
      </c>
      <c r="BG223" s="31"/>
      <c r="BH223" s="32" t="e">
        <f t="shared" si="212"/>
        <v>#DIV/0!</v>
      </c>
      <c r="BI223" s="28">
        <v>0.05</v>
      </c>
      <c r="BJ223" s="28">
        <v>2.5000000000000001E-2</v>
      </c>
      <c r="BK223" s="33" t="e">
        <f t="shared" si="213"/>
        <v>#DIV/0!</v>
      </c>
      <c r="BL223" s="33" t="e">
        <f t="shared" si="219"/>
        <v>#DIV/0!</v>
      </c>
      <c r="BM223" s="48" t="s">
        <v>139</v>
      </c>
      <c r="BO223" s="14" t="s">
        <v>84</v>
      </c>
      <c r="BP223" s="68"/>
      <c r="BQ223" s="14"/>
      <c r="BR223" s="35">
        <v>1257250.1000000001</v>
      </c>
      <c r="BS223" s="73">
        <v>62862.51</v>
      </c>
      <c r="BT223" s="98" t="e">
        <f t="shared" si="214"/>
        <v>#DIV/0!</v>
      </c>
      <c r="BU223" s="35">
        <v>45540</v>
      </c>
      <c r="BV223" s="36" t="s">
        <v>84</v>
      </c>
      <c r="BW223" s="37" t="s">
        <v>90</v>
      </c>
      <c r="BX223" s="38"/>
      <c r="BY223" s="36" t="s">
        <v>84</v>
      </c>
      <c r="BZ223" s="57">
        <v>2023</v>
      </c>
      <c r="CA223" s="32">
        <f>VLOOKUP(BZ223,$GP$1:$GR$17,2,0)</f>
        <v>31680</v>
      </c>
      <c r="CB223" s="32">
        <f>VLOOKUP(BZ223,$GP$1:$GR$17,3,0)</f>
        <v>264294</v>
      </c>
      <c r="CC223" s="32" t="e">
        <f t="shared" si="220"/>
        <v>#DIV/0!</v>
      </c>
      <c r="CD223" s="14" t="str">
        <f t="shared" si="215"/>
        <v/>
      </c>
      <c r="CF223" s="69">
        <f t="shared" si="216"/>
        <v>45540</v>
      </c>
      <c r="CG223" s="69" t="e">
        <f t="shared" si="217"/>
        <v>#DIV/0!</v>
      </c>
      <c r="CH223" s="69" t="e">
        <f t="shared" si="218"/>
        <v>#DIV/0!</v>
      </c>
      <c r="CL223" s="25"/>
      <c r="CM223" s="25"/>
      <c r="CN223" s="25"/>
      <c r="CR223" s="25"/>
      <c r="CS223" s="25"/>
      <c r="CT223" s="25"/>
      <c r="CX223" s="25"/>
      <c r="CY223" s="25"/>
      <c r="CZ223" s="25"/>
      <c r="DD223" s="25"/>
      <c r="DE223" s="25"/>
      <c r="DF223" s="25"/>
      <c r="DG223" s="25">
        <f t="shared" si="221"/>
        <v>0</v>
      </c>
    </row>
    <row r="224" spans="1:111" x14ac:dyDescent="0.25">
      <c r="A224" s="13"/>
      <c r="B224" s="13"/>
      <c r="C224" s="13"/>
      <c r="D224" s="24"/>
      <c r="E224" s="24"/>
      <c r="F224" s="100">
        <f t="shared" si="193"/>
        <v>0</v>
      </c>
      <c r="G224" s="21"/>
      <c r="J224" s="63"/>
      <c r="L224" s="63" t="s">
        <v>58</v>
      </c>
      <c r="M224" s="23" t="s">
        <v>61</v>
      </c>
      <c r="N224" s="13" t="s">
        <v>170</v>
      </c>
      <c r="O224" s="13" t="s">
        <v>148</v>
      </c>
      <c r="P224" s="13" t="s">
        <v>171</v>
      </c>
      <c r="U224" s="12">
        <f t="shared" si="194"/>
        <v>90</v>
      </c>
      <c r="X224" s="13"/>
      <c r="Y224" s="13"/>
      <c r="AA224" s="34" t="s">
        <v>84</v>
      </c>
      <c r="AB224" s="25">
        <v>0</v>
      </c>
      <c r="AC224" s="25">
        <f t="shared" si="195"/>
        <v>0</v>
      </c>
      <c r="AD224" s="55"/>
      <c r="AE224" s="55"/>
      <c r="AF224" s="45">
        <f t="shared" si="196"/>
        <v>0</v>
      </c>
      <c r="AG224" s="46" t="e">
        <f t="shared" si="197"/>
        <v>#DIV/0!</v>
      </c>
      <c r="AH224" s="26">
        <f t="shared" si="198"/>
        <v>0</v>
      </c>
      <c r="AI224" s="46" t="e">
        <f t="shared" si="199"/>
        <v>#DIV/0!</v>
      </c>
      <c r="AJ224" s="46" t="e">
        <f t="shared" si="200"/>
        <v>#DIV/0!</v>
      </c>
      <c r="AK224" s="61">
        <v>1</v>
      </c>
      <c r="AL224" s="27" t="e">
        <f t="shared" si="201"/>
        <v>#DIV/0!</v>
      </c>
      <c r="AM224" s="25" t="e">
        <f t="shared" si="202"/>
        <v>#DIV/0!</v>
      </c>
      <c r="AN224" s="25" t="e">
        <f t="shared" si="203"/>
        <v>#DIV/0!</v>
      </c>
      <c r="AO224" s="25" t="e">
        <f t="shared" si="204"/>
        <v>#DIV/0!</v>
      </c>
      <c r="AR224" s="11">
        <f t="shared" si="205"/>
        <v>180</v>
      </c>
      <c r="AS224" s="20" t="s">
        <v>147</v>
      </c>
      <c r="AU224" s="13" t="s">
        <v>142</v>
      </c>
      <c r="AV224" s="75" t="e">
        <f>VLOOKUP(AT224,Ülke!$A$1:$D$46,2,0)</f>
        <v>#N/A</v>
      </c>
      <c r="AW224" s="29" t="e">
        <f t="shared" si="206"/>
        <v>#DIV/0!</v>
      </c>
      <c r="AX224" s="64" t="e">
        <f t="shared" si="207"/>
        <v>#DIV/0!</v>
      </c>
      <c r="AY224" s="65">
        <v>43846</v>
      </c>
      <c r="AZ224" s="65">
        <v>44675</v>
      </c>
      <c r="BA224" s="50">
        <f t="shared" si="208"/>
        <v>-44675</v>
      </c>
      <c r="BB224" s="66" t="e">
        <f t="shared" si="209"/>
        <v>#DIV/0!</v>
      </c>
      <c r="BC224" s="67">
        <v>44676</v>
      </c>
      <c r="BD224" s="66" t="s">
        <v>118</v>
      </c>
      <c r="BE224" s="58" t="e">
        <f t="shared" si="210"/>
        <v>#DIV/0!</v>
      </c>
      <c r="BF224" s="30" t="e">
        <f t="shared" si="211"/>
        <v>#DIV/0!</v>
      </c>
      <c r="BG224" s="31"/>
      <c r="BH224" s="32" t="e">
        <f t="shared" si="212"/>
        <v>#DIV/0!</v>
      </c>
      <c r="BI224" s="28">
        <v>0.05</v>
      </c>
      <c r="BJ224" s="28">
        <v>2.5000000000000001E-2</v>
      </c>
      <c r="BK224" s="33" t="e">
        <f t="shared" si="213"/>
        <v>#DIV/0!</v>
      </c>
      <c r="BL224" s="33" t="e">
        <f t="shared" si="219"/>
        <v>#DIV/0!</v>
      </c>
      <c r="BM224" s="48" t="s">
        <v>139</v>
      </c>
      <c r="BO224" s="14" t="s">
        <v>84</v>
      </c>
      <c r="BP224" s="68"/>
      <c r="BQ224" s="14"/>
      <c r="BR224" s="35">
        <v>1257250.1000000001</v>
      </c>
      <c r="BS224" s="73">
        <v>62862.51</v>
      </c>
      <c r="BT224" s="98" t="e">
        <f t="shared" si="214"/>
        <v>#DIV/0!</v>
      </c>
      <c r="BU224" s="35">
        <v>45540</v>
      </c>
      <c r="BV224" s="36" t="s">
        <v>84</v>
      </c>
      <c r="BW224" s="37" t="s">
        <v>90</v>
      </c>
      <c r="BX224" s="38"/>
      <c r="BY224" s="36" t="s">
        <v>84</v>
      </c>
      <c r="BZ224" s="57">
        <v>2023</v>
      </c>
      <c r="CA224" s="32">
        <f>VLOOKUP(BZ224,$GP$1:$GR$17,2,0)</f>
        <v>31680</v>
      </c>
      <c r="CB224" s="32">
        <f>VLOOKUP(BZ224,$GP$1:$GR$17,3,0)</f>
        <v>264294</v>
      </c>
      <c r="CC224" s="32" t="e">
        <f t="shared" si="220"/>
        <v>#DIV/0!</v>
      </c>
      <c r="CD224" s="14" t="str">
        <f t="shared" si="215"/>
        <v/>
      </c>
      <c r="CF224" s="69">
        <f t="shared" si="216"/>
        <v>45540</v>
      </c>
      <c r="CG224" s="69" t="e">
        <f t="shared" si="217"/>
        <v>#DIV/0!</v>
      </c>
      <c r="CH224" s="69" t="e">
        <f t="shared" si="218"/>
        <v>#DIV/0!</v>
      </c>
      <c r="CL224" s="25"/>
      <c r="CM224" s="25"/>
      <c r="CN224" s="25"/>
      <c r="CR224" s="25"/>
      <c r="CS224" s="25"/>
      <c r="CT224" s="25"/>
      <c r="CX224" s="25"/>
      <c r="CY224" s="25"/>
      <c r="CZ224" s="25"/>
      <c r="DD224" s="25"/>
      <c r="DE224" s="25"/>
      <c r="DF224" s="25"/>
      <c r="DG224" s="25">
        <f t="shared" si="221"/>
        <v>0</v>
      </c>
    </row>
    <row r="225" spans="1:111" x14ac:dyDescent="0.25">
      <c r="A225" s="13"/>
      <c r="B225" s="13"/>
      <c r="C225" s="13"/>
      <c r="D225" s="24"/>
      <c r="E225" s="24"/>
      <c r="F225" s="100">
        <f t="shared" si="193"/>
        <v>0</v>
      </c>
      <c r="G225" s="21"/>
      <c r="J225" s="63"/>
      <c r="L225" s="63" t="s">
        <v>58</v>
      </c>
      <c r="M225" s="23" t="s">
        <v>61</v>
      </c>
      <c r="N225" s="13" t="s">
        <v>170</v>
      </c>
      <c r="O225" s="13" t="s">
        <v>148</v>
      </c>
      <c r="P225" s="13" t="s">
        <v>171</v>
      </c>
      <c r="U225" s="12">
        <f t="shared" si="194"/>
        <v>90</v>
      </c>
      <c r="X225" s="13"/>
      <c r="Y225" s="13"/>
      <c r="AA225" s="34" t="s">
        <v>84</v>
      </c>
      <c r="AB225" s="25">
        <v>0</v>
      </c>
      <c r="AC225" s="25">
        <f t="shared" si="195"/>
        <v>0</v>
      </c>
      <c r="AD225" s="55"/>
      <c r="AE225" s="55"/>
      <c r="AF225" s="45">
        <f t="shared" si="196"/>
        <v>0</v>
      </c>
      <c r="AG225" s="46" t="e">
        <f t="shared" si="197"/>
        <v>#DIV/0!</v>
      </c>
      <c r="AH225" s="26">
        <f t="shared" si="198"/>
        <v>0</v>
      </c>
      <c r="AI225" s="46" t="e">
        <f t="shared" si="199"/>
        <v>#DIV/0!</v>
      </c>
      <c r="AJ225" s="46" t="e">
        <f t="shared" si="200"/>
        <v>#DIV/0!</v>
      </c>
      <c r="AK225" s="61">
        <v>1</v>
      </c>
      <c r="AL225" s="27" t="e">
        <f t="shared" si="201"/>
        <v>#DIV/0!</v>
      </c>
      <c r="AM225" s="25" t="e">
        <f t="shared" si="202"/>
        <v>#DIV/0!</v>
      </c>
      <c r="AN225" s="25" t="e">
        <f t="shared" si="203"/>
        <v>#DIV/0!</v>
      </c>
      <c r="AO225" s="25" t="e">
        <f t="shared" si="204"/>
        <v>#DIV/0!</v>
      </c>
      <c r="AR225" s="11">
        <f t="shared" si="205"/>
        <v>180</v>
      </c>
      <c r="AS225" s="20" t="s">
        <v>147</v>
      </c>
      <c r="AU225" s="13" t="s">
        <v>142</v>
      </c>
      <c r="AV225" s="75" t="e">
        <f>VLOOKUP(AT225,Ülke!$A$1:$D$46,2,0)</f>
        <v>#N/A</v>
      </c>
      <c r="AW225" s="29" t="e">
        <f t="shared" si="206"/>
        <v>#DIV/0!</v>
      </c>
      <c r="AX225" s="64" t="e">
        <f t="shared" si="207"/>
        <v>#DIV/0!</v>
      </c>
      <c r="AY225" s="65">
        <v>43846</v>
      </c>
      <c r="AZ225" s="65">
        <v>44675</v>
      </c>
      <c r="BA225" s="50">
        <f t="shared" si="208"/>
        <v>-44675</v>
      </c>
      <c r="BB225" s="66" t="e">
        <f t="shared" si="209"/>
        <v>#DIV/0!</v>
      </c>
      <c r="BC225" s="67">
        <v>44676</v>
      </c>
      <c r="BD225" s="66" t="s">
        <v>118</v>
      </c>
      <c r="BE225" s="58" t="e">
        <f t="shared" si="210"/>
        <v>#DIV/0!</v>
      </c>
      <c r="BF225" s="30" t="e">
        <f t="shared" si="211"/>
        <v>#DIV/0!</v>
      </c>
      <c r="BG225" s="31"/>
      <c r="BH225" s="32" t="e">
        <f t="shared" si="212"/>
        <v>#DIV/0!</v>
      </c>
      <c r="BI225" s="28">
        <v>0.05</v>
      </c>
      <c r="BJ225" s="28">
        <v>2.5000000000000001E-2</v>
      </c>
      <c r="BK225" s="33" t="e">
        <f t="shared" si="213"/>
        <v>#DIV/0!</v>
      </c>
      <c r="BL225" s="33" t="e">
        <f t="shared" si="219"/>
        <v>#DIV/0!</v>
      </c>
      <c r="BM225" s="48" t="s">
        <v>139</v>
      </c>
      <c r="BO225" s="14" t="s">
        <v>84</v>
      </c>
      <c r="BP225" s="68"/>
      <c r="BQ225" s="14"/>
      <c r="BR225" s="35">
        <v>1257250.1000000001</v>
      </c>
      <c r="BS225" s="73">
        <v>62862.51</v>
      </c>
      <c r="BT225" s="98" t="e">
        <f t="shared" si="214"/>
        <v>#DIV/0!</v>
      </c>
      <c r="BU225" s="35">
        <v>45540</v>
      </c>
      <c r="BV225" s="36" t="s">
        <v>84</v>
      </c>
      <c r="BW225" s="37" t="s">
        <v>90</v>
      </c>
      <c r="BX225" s="38"/>
      <c r="BY225" s="36" t="s">
        <v>84</v>
      </c>
      <c r="BZ225" s="57">
        <v>2023</v>
      </c>
      <c r="CA225" s="32">
        <f>VLOOKUP(BZ225,$GP$1:$GR$17,2,0)</f>
        <v>31680</v>
      </c>
      <c r="CB225" s="32">
        <f>VLOOKUP(BZ225,$GP$1:$GR$17,3,0)</f>
        <v>264294</v>
      </c>
      <c r="CC225" s="32" t="e">
        <f t="shared" si="220"/>
        <v>#DIV/0!</v>
      </c>
      <c r="CD225" s="14" t="str">
        <f t="shared" si="215"/>
        <v/>
      </c>
      <c r="CF225" s="69">
        <f t="shared" si="216"/>
        <v>45540</v>
      </c>
      <c r="CG225" s="69" t="e">
        <f t="shared" si="217"/>
        <v>#DIV/0!</v>
      </c>
      <c r="CH225" s="69" t="e">
        <f t="shared" si="218"/>
        <v>#DIV/0!</v>
      </c>
      <c r="CL225" s="25"/>
      <c r="CM225" s="25"/>
      <c r="CN225" s="25"/>
      <c r="CR225" s="25"/>
      <c r="CS225" s="25"/>
      <c r="CT225" s="25"/>
      <c r="CX225" s="25"/>
      <c r="CY225" s="25"/>
      <c r="CZ225" s="25"/>
      <c r="DD225" s="25"/>
      <c r="DE225" s="25"/>
      <c r="DF225" s="25"/>
      <c r="DG225" s="25">
        <f t="shared" si="221"/>
        <v>0</v>
      </c>
    </row>
    <row r="226" spans="1:111" x14ac:dyDescent="0.25">
      <c r="A226" s="13"/>
      <c r="B226" s="13"/>
      <c r="C226" s="13"/>
      <c r="D226" s="24"/>
      <c r="E226" s="24"/>
      <c r="F226" s="100">
        <f t="shared" si="193"/>
        <v>0</v>
      </c>
      <c r="G226" s="21"/>
      <c r="J226" s="63"/>
      <c r="L226" s="63" t="s">
        <v>58</v>
      </c>
      <c r="M226" s="23" t="s">
        <v>61</v>
      </c>
      <c r="N226" s="13" t="s">
        <v>170</v>
      </c>
      <c r="O226" s="13" t="s">
        <v>148</v>
      </c>
      <c r="P226" s="13" t="s">
        <v>171</v>
      </c>
      <c r="U226" s="12">
        <f t="shared" si="194"/>
        <v>90</v>
      </c>
      <c r="X226" s="13"/>
      <c r="Y226" s="13"/>
      <c r="AA226" s="34" t="s">
        <v>84</v>
      </c>
      <c r="AB226" s="25">
        <v>0</v>
      </c>
      <c r="AC226" s="25">
        <f t="shared" si="195"/>
        <v>0</v>
      </c>
      <c r="AD226" s="55"/>
      <c r="AE226" s="55"/>
      <c r="AF226" s="45">
        <f t="shared" si="196"/>
        <v>0</v>
      </c>
      <c r="AG226" s="46" t="e">
        <f t="shared" si="197"/>
        <v>#DIV/0!</v>
      </c>
      <c r="AH226" s="26">
        <f t="shared" si="198"/>
        <v>0</v>
      </c>
      <c r="AI226" s="46" t="e">
        <f t="shared" si="199"/>
        <v>#DIV/0!</v>
      </c>
      <c r="AJ226" s="46" t="e">
        <f t="shared" si="200"/>
        <v>#DIV/0!</v>
      </c>
      <c r="AK226" s="61">
        <v>1</v>
      </c>
      <c r="AL226" s="27" t="e">
        <f t="shared" si="201"/>
        <v>#DIV/0!</v>
      </c>
      <c r="AM226" s="25" t="e">
        <f t="shared" si="202"/>
        <v>#DIV/0!</v>
      </c>
      <c r="AN226" s="25" t="e">
        <f t="shared" si="203"/>
        <v>#DIV/0!</v>
      </c>
      <c r="AO226" s="25" t="e">
        <f t="shared" si="204"/>
        <v>#DIV/0!</v>
      </c>
      <c r="AR226" s="11">
        <f t="shared" si="205"/>
        <v>180</v>
      </c>
      <c r="AS226" s="20" t="s">
        <v>147</v>
      </c>
      <c r="AU226" s="13" t="s">
        <v>142</v>
      </c>
      <c r="AV226" s="75" t="e">
        <f>VLOOKUP(AT226,Ülke!$A$1:$D$46,2,0)</f>
        <v>#N/A</v>
      </c>
      <c r="AW226" s="29" t="e">
        <f t="shared" si="206"/>
        <v>#DIV/0!</v>
      </c>
      <c r="AX226" s="64" t="e">
        <f t="shared" si="207"/>
        <v>#DIV/0!</v>
      </c>
      <c r="AY226" s="65">
        <v>43846</v>
      </c>
      <c r="AZ226" s="65">
        <v>44675</v>
      </c>
      <c r="BA226" s="50">
        <f t="shared" si="208"/>
        <v>-44675</v>
      </c>
      <c r="BB226" s="66" t="e">
        <f t="shared" si="209"/>
        <v>#DIV/0!</v>
      </c>
      <c r="BC226" s="67">
        <v>44676</v>
      </c>
      <c r="BD226" s="66" t="s">
        <v>118</v>
      </c>
      <c r="BE226" s="58" t="e">
        <f t="shared" si="210"/>
        <v>#DIV/0!</v>
      </c>
      <c r="BF226" s="30" t="e">
        <f t="shared" si="211"/>
        <v>#DIV/0!</v>
      </c>
      <c r="BG226" s="31"/>
      <c r="BH226" s="32" t="e">
        <f t="shared" si="212"/>
        <v>#DIV/0!</v>
      </c>
      <c r="BI226" s="28">
        <v>0.05</v>
      </c>
      <c r="BJ226" s="28">
        <v>2.5000000000000001E-2</v>
      </c>
      <c r="BK226" s="33" t="e">
        <f t="shared" si="213"/>
        <v>#DIV/0!</v>
      </c>
      <c r="BL226" s="33" t="e">
        <f t="shared" si="219"/>
        <v>#DIV/0!</v>
      </c>
      <c r="BM226" s="48" t="s">
        <v>139</v>
      </c>
      <c r="BO226" s="14" t="s">
        <v>84</v>
      </c>
      <c r="BP226" s="68"/>
      <c r="BQ226" s="14"/>
      <c r="BR226" s="35">
        <v>1257250.1000000001</v>
      </c>
      <c r="BS226" s="73">
        <v>62862.51</v>
      </c>
      <c r="BT226" s="98" t="e">
        <f t="shared" si="214"/>
        <v>#DIV/0!</v>
      </c>
      <c r="BU226" s="35">
        <v>45540</v>
      </c>
      <c r="BV226" s="36" t="s">
        <v>84</v>
      </c>
      <c r="BW226" s="37" t="s">
        <v>90</v>
      </c>
      <c r="BX226" s="38"/>
      <c r="BY226" s="36" t="s">
        <v>84</v>
      </c>
      <c r="BZ226" s="57">
        <v>2023</v>
      </c>
      <c r="CA226" s="32">
        <f>VLOOKUP(BZ226,$GP$1:$GR$17,2,0)</f>
        <v>31680</v>
      </c>
      <c r="CB226" s="32">
        <f>VLOOKUP(BZ226,$GP$1:$GR$17,3,0)</f>
        <v>264294</v>
      </c>
      <c r="CC226" s="32" t="e">
        <f t="shared" si="220"/>
        <v>#DIV/0!</v>
      </c>
      <c r="CD226" s="14" t="str">
        <f t="shared" si="215"/>
        <v/>
      </c>
      <c r="CF226" s="69">
        <f t="shared" si="216"/>
        <v>45540</v>
      </c>
      <c r="CG226" s="69" t="e">
        <f t="shared" si="217"/>
        <v>#DIV/0!</v>
      </c>
      <c r="CH226" s="69" t="e">
        <f t="shared" si="218"/>
        <v>#DIV/0!</v>
      </c>
      <c r="CL226" s="25"/>
      <c r="CM226" s="25"/>
      <c r="CN226" s="25"/>
      <c r="CR226" s="25"/>
      <c r="CS226" s="25"/>
      <c r="CT226" s="25"/>
      <c r="CX226" s="25"/>
      <c r="CY226" s="25"/>
      <c r="CZ226" s="25"/>
      <c r="DD226" s="25"/>
      <c r="DE226" s="25"/>
      <c r="DF226" s="25"/>
      <c r="DG226" s="25">
        <f t="shared" si="221"/>
        <v>0</v>
      </c>
    </row>
    <row r="227" spans="1:111" x14ac:dyDescent="0.25">
      <c r="A227" s="13"/>
      <c r="B227" s="13"/>
      <c r="C227" s="13"/>
      <c r="D227" s="24"/>
      <c r="E227" s="24"/>
      <c r="F227" s="100">
        <f t="shared" si="193"/>
        <v>0</v>
      </c>
      <c r="G227" s="21"/>
      <c r="J227" s="63"/>
      <c r="L227" s="63" t="s">
        <v>58</v>
      </c>
      <c r="M227" s="23" t="s">
        <v>61</v>
      </c>
      <c r="N227" s="13" t="s">
        <v>170</v>
      </c>
      <c r="O227" s="13" t="s">
        <v>148</v>
      </c>
      <c r="P227" s="13" t="s">
        <v>171</v>
      </c>
      <c r="U227" s="12">
        <f t="shared" si="194"/>
        <v>90</v>
      </c>
      <c r="X227" s="13"/>
      <c r="Y227" s="13"/>
      <c r="AA227" s="34" t="s">
        <v>84</v>
      </c>
      <c r="AB227" s="25">
        <v>0</v>
      </c>
      <c r="AC227" s="25">
        <f t="shared" si="195"/>
        <v>0</v>
      </c>
      <c r="AD227" s="55"/>
      <c r="AE227" s="55"/>
      <c r="AF227" s="45">
        <f t="shared" si="196"/>
        <v>0</v>
      </c>
      <c r="AG227" s="46" t="e">
        <f t="shared" si="197"/>
        <v>#DIV/0!</v>
      </c>
      <c r="AH227" s="26">
        <f t="shared" si="198"/>
        <v>0</v>
      </c>
      <c r="AI227" s="46" t="e">
        <f t="shared" si="199"/>
        <v>#DIV/0!</v>
      </c>
      <c r="AJ227" s="46" t="e">
        <f t="shared" si="200"/>
        <v>#DIV/0!</v>
      </c>
      <c r="AK227" s="61">
        <v>1</v>
      </c>
      <c r="AL227" s="27" t="e">
        <f t="shared" si="201"/>
        <v>#DIV/0!</v>
      </c>
      <c r="AM227" s="25" t="e">
        <f t="shared" si="202"/>
        <v>#DIV/0!</v>
      </c>
      <c r="AN227" s="25" t="e">
        <f t="shared" si="203"/>
        <v>#DIV/0!</v>
      </c>
      <c r="AO227" s="25" t="e">
        <f t="shared" si="204"/>
        <v>#DIV/0!</v>
      </c>
      <c r="AR227" s="11">
        <f t="shared" si="205"/>
        <v>180</v>
      </c>
      <c r="AS227" s="20" t="s">
        <v>147</v>
      </c>
      <c r="AU227" s="13" t="s">
        <v>142</v>
      </c>
      <c r="AV227" s="75" t="e">
        <f>VLOOKUP(AT227,Ülke!$A$1:$D$46,2,0)</f>
        <v>#N/A</v>
      </c>
      <c r="AW227" s="29" t="e">
        <f t="shared" si="206"/>
        <v>#DIV/0!</v>
      </c>
      <c r="AX227" s="64" t="e">
        <f t="shared" si="207"/>
        <v>#DIV/0!</v>
      </c>
      <c r="AY227" s="65">
        <v>43846</v>
      </c>
      <c r="AZ227" s="65">
        <v>44675</v>
      </c>
      <c r="BA227" s="50">
        <f t="shared" si="208"/>
        <v>-44675</v>
      </c>
      <c r="BB227" s="66" t="e">
        <f t="shared" si="209"/>
        <v>#DIV/0!</v>
      </c>
      <c r="BC227" s="67">
        <v>44676</v>
      </c>
      <c r="BD227" s="66" t="s">
        <v>118</v>
      </c>
      <c r="BE227" s="58" t="e">
        <f t="shared" si="210"/>
        <v>#DIV/0!</v>
      </c>
      <c r="BF227" s="30" t="e">
        <f t="shared" si="211"/>
        <v>#DIV/0!</v>
      </c>
      <c r="BG227" s="31"/>
      <c r="BH227" s="32" t="e">
        <f t="shared" si="212"/>
        <v>#DIV/0!</v>
      </c>
      <c r="BI227" s="28">
        <v>0.05</v>
      </c>
      <c r="BJ227" s="28">
        <v>2.5000000000000001E-2</v>
      </c>
      <c r="BK227" s="33" t="e">
        <f t="shared" si="213"/>
        <v>#DIV/0!</v>
      </c>
      <c r="BL227" s="33" t="e">
        <f t="shared" si="219"/>
        <v>#DIV/0!</v>
      </c>
      <c r="BM227" s="48" t="s">
        <v>139</v>
      </c>
      <c r="BO227" s="14" t="s">
        <v>84</v>
      </c>
      <c r="BP227" s="68"/>
      <c r="BQ227" s="14"/>
      <c r="BR227" s="35">
        <v>1257250.1000000001</v>
      </c>
      <c r="BS227" s="73">
        <v>62862.51</v>
      </c>
      <c r="BT227" s="98" t="e">
        <f t="shared" si="214"/>
        <v>#DIV/0!</v>
      </c>
      <c r="BU227" s="35">
        <v>45540</v>
      </c>
      <c r="BV227" s="36" t="s">
        <v>84</v>
      </c>
      <c r="BW227" s="37" t="s">
        <v>90</v>
      </c>
      <c r="BX227" s="38"/>
      <c r="BY227" s="36" t="s">
        <v>84</v>
      </c>
      <c r="BZ227" s="57">
        <v>2023</v>
      </c>
      <c r="CA227" s="32">
        <f>VLOOKUP(BZ227,$GP$1:$GR$17,2,0)</f>
        <v>31680</v>
      </c>
      <c r="CB227" s="32">
        <f>VLOOKUP(BZ227,$GP$1:$GR$17,3,0)</f>
        <v>264294</v>
      </c>
      <c r="CC227" s="32" t="e">
        <f t="shared" si="220"/>
        <v>#DIV/0!</v>
      </c>
      <c r="CD227" s="14" t="str">
        <f t="shared" si="215"/>
        <v/>
      </c>
      <c r="CF227" s="69">
        <f t="shared" si="216"/>
        <v>45540</v>
      </c>
      <c r="CG227" s="69" t="e">
        <f t="shared" si="217"/>
        <v>#DIV/0!</v>
      </c>
      <c r="CH227" s="69" t="e">
        <f t="shared" si="218"/>
        <v>#DIV/0!</v>
      </c>
      <c r="CL227" s="25"/>
      <c r="CM227" s="25"/>
      <c r="CN227" s="25"/>
      <c r="CR227" s="25"/>
      <c r="CS227" s="25"/>
      <c r="CT227" s="25"/>
      <c r="CX227" s="25"/>
      <c r="CY227" s="25"/>
      <c r="CZ227" s="25"/>
      <c r="DD227" s="25"/>
      <c r="DE227" s="25"/>
      <c r="DF227" s="25"/>
      <c r="DG227" s="25">
        <f t="shared" si="221"/>
        <v>0</v>
      </c>
    </row>
    <row r="228" spans="1:111" x14ac:dyDescent="0.25">
      <c r="A228" s="13"/>
      <c r="B228" s="13"/>
      <c r="C228" s="13"/>
      <c r="D228" s="24"/>
      <c r="E228" s="24"/>
      <c r="F228" s="100">
        <f t="shared" si="193"/>
        <v>0</v>
      </c>
      <c r="G228" s="21"/>
      <c r="J228" s="63"/>
      <c r="L228" s="63" t="s">
        <v>58</v>
      </c>
      <c r="M228" s="23" t="s">
        <v>61</v>
      </c>
      <c r="N228" s="13" t="s">
        <v>170</v>
      </c>
      <c r="O228" s="13" t="s">
        <v>148</v>
      </c>
      <c r="P228" s="13" t="s">
        <v>171</v>
      </c>
      <c r="U228" s="12">
        <f t="shared" si="194"/>
        <v>90</v>
      </c>
      <c r="X228" s="13"/>
      <c r="Y228" s="13"/>
      <c r="AA228" s="34" t="s">
        <v>84</v>
      </c>
      <c r="AB228" s="25">
        <v>0</v>
      </c>
      <c r="AC228" s="25">
        <f t="shared" si="195"/>
        <v>0</v>
      </c>
      <c r="AD228" s="55"/>
      <c r="AE228" s="55"/>
      <c r="AF228" s="45">
        <f t="shared" si="196"/>
        <v>0</v>
      </c>
      <c r="AG228" s="46" t="e">
        <f t="shared" si="197"/>
        <v>#DIV/0!</v>
      </c>
      <c r="AH228" s="26">
        <f t="shared" si="198"/>
        <v>0</v>
      </c>
      <c r="AI228" s="46" t="e">
        <f t="shared" si="199"/>
        <v>#DIV/0!</v>
      </c>
      <c r="AJ228" s="46" t="e">
        <f t="shared" si="200"/>
        <v>#DIV/0!</v>
      </c>
      <c r="AK228" s="61">
        <v>1</v>
      </c>
      <c r="AL228" s="27" t="e">
        <f t="shared" si="201"/>
        <v>#DIV/0!</v>
      </c>
      <c r="AM228" s="25" t="e">
        <f t="shared" si="202"/>
        <v>#DIV/0!</v>
      </c>
      <c r="AN228" s="25" t="e">
        <f t="shared" si="203"/>
        <v>#DIV/0!</v>
      </c>
      <c r="AO228" s="25" t="e">
        <f t="shared" si="204"/>
        <v>#DIV/0!</v>
      </c>
      <c r="AR228" s="11">
        <f t="shared" si="205"/>
        <v>180</v>
      </c>
      <c r="AS228" s="20" t="s">
        <v>147</v>
      </c>
      <c r="AU228" s="13" t="s">
        <v>142</v>
      </c>
      <c r="AV228" s="75" t="e">
        <f>VLOOKUP(AT228,Ülke!$A$1:$D$46,2,0)</f>
        <v>#N/A</v>
      </c>
      <c r="AW228" s="29" t="e">
        <f t="shared" si="206"/>
        <v>#DIV/0!</v>
      </c>
      <c r="AX228" s="64" t="e">
        <f t="shared" si="207"/>
        <v>#DIV/0!</v>
      </c>
      <c r="AY228" s="65">
        <v>43846</v>
      </c>
      <c r="AZ228" s="65">
        <v>44675</v>
      </c>
      <c r="BA228" s="50">
        <f t="shared" si="208"/>
        <v>-44675</v>
      </c>
      <c r="BB228" s="66" t="e">
        <f t="shared" si="209"/>
        <v>#DIV/0!</v>
      </c>
      <c r="BC228" s="67">
        <v>44676</v>
      </c>
      <c r="BD228" s="66" t="s">
        <v>118</v>
      </c>
      <c r="BE228" s="58" t="e">
        <f t="shared" si="210"/>
        <v>#DIV/0!</v>
      </c>
      <c r="BF228" s="30" t="e">
        <f t="shared" si="211"/>
        <v>#DIV/0!</v>
      </c>
      <c r="BG228" s="31"/>
      <c r="BH228" s="32" t="e">
        <f t="shared" si="212"/>
        <v>#DIV/0!</v>
      </c>
      <c r="BI228" s="28">
        <v>0.05</v>
      </c>
      <c r="BJ228" s="28">
        <v>2.5000000000000001E-2</v>
      </c>
      <c r="BK228" s="33" t="e">
        <f t="shared" si="213"/>
        <v>#DIV/0!</v>
      </c>
      <c r="BL228" s="33" t="e">
        <f t="shared" si="219"/>
        <v>#DIV/0!</v>
      </c>
      <c r="BM228" s="48" t="s">
        <v>139</v>
      </c>
      <c r="BO228" s="14" t="s">
        <v>84</v>
      </c>
      <c r="BP228" s="68"/>
      <c r="BQ228" s="14"/>
      <c r="BR228" s="35">
        <v>1257250.1000000001</v>
      </c>
      <c r="BS228" s="73">
        <v>62862.51</v>
      </c>
      <c r="BT228" s="98" t="e">
        <f t="shared" si="214"/>
        <v>#DIV/0!</v>
      </c>
      <c r="BU228" s="35">
        <v>45540</v>
      </c>
      <c r="BV228" s="36" t="s">
        <v>84</v>
      </c>
      <c r="BW228" s="37" t="s">
        <v>90</v>
      </c>
      <c r="BX228" s="38"/>
      <c r="BY228" s="36" t="s">
        <v>84</v>
      </c>
      <c r="BZ228" s="57">
        <v>2023</v>
      </c>
      <c r="CA228" s="32">
        <f>VLOOKUP(BZ228,$GP$1:$GR$17,2,0)</f>
        <v>31680</v>
      </c>
      <c r="CB228" s="32">
        <f>VLOOKUP(BZ228,$GP$1:$GR$17,3,0)</f>
        <v>264294</v>
      </c>
      <c r="CC228" s="32" t="e">
        <f t="shared" si="220"/>
        <v>#DIV/0!</v>
      </c>
      <c r="CD228" s="14" t="str">
        <f t="shared" si="215"/>
        <v/>
      </c>
      <c r="CF228" s="69">
        <f t="shared" si="216"/>
        <v>45540</v>
      </c>
      <c r="CG228" s="69" t="e">
        <f t="shared" si="217"/>
        <v>#DIV/0!</v>
      </c>
      <c r="CH228" s="69" t="e">
        <f t="shared" si="218"/>
        <v>#DIV/0!</v>
      </c>
      <c r="CL228" s="25"/>
      <c r="CM228" s="25"/>
      <c r="CN228" s="25"/>
      <c r="CR228" s="25"/>
      <c r="CS228" s="25"/>
      <c r="CT228" s="25"/>
      <c r="CX228" s="25"/>
      <c r="CY228" s="25"/>
      <c r="CZ228" s="25"/>
      <c r="DD228" s="25"/>
      <c r="DE228" s="25"/>
      <c r="DF228" s="25"/>
      <c r="DG228" s="25">
        <f t="shared" si="221"/>
        <v>0</v>
      </c>
    </row>
    <row r="229" spans="1:111" x14ac:dyDescent="0.25">
      <c r="A229" s="13"/>
      <c r="B229" s="13"/>
      <c r="C229" s="13"/>
      <c r="D229" s="24"/>
      <c r="E229" s="24"/>
      <c r="F229" s="100">
        <f t="shared" si="193"/>
        <v>0</v>
      </c>
      <c r="G229" s="21"/>
      <c r="J229" s="63"/>
      <c r="L229" s="63" t="s">
        <v>58</v>
      </c>
      <c r="M229" s="23" t="s">
        <v>61</v>
      </c>
      <c r="N229" s="13" t="s">
        <v>170</v>
      </c>
      <c r="O229" s="13" t="s">
        <v>148</v>
      </c>
      <c r="P229" s="13" t="s">
        <v>171</v>
      </c>
      <c r="U229" s="12">
        <f t="shared" si="194"/>
        <v>90</v>
      </c>
      <c r="X229" s="13"/>
      <c r="Y229" s="13"/>
      <c r="AA229" s="34" t="s">
        <v>84</v>
      </c>
      <c r="AB229" s="25">
        <v>0</v>
      </c>
      <c r="AC229" s="25">
        <f t="shared" si="195"/>
        <v>0</v>
      </c>
      <c r="AD229" s="55"/>
      <c r="AE229" s="55"/>
      <c r="AF229" s="45">
        <f t="shared" si="196"/>
        <v>0</v>
      </c>
      <c r="AG229" s="46" t="e">
        <f t="shared" si="197"/>
        <v>#DIV/0!</v>
      </c>
      <c r="AH229" s="26">
        <f t="shared" si="198"/>
        <v>0</v>
      </c>
      <c r="AI229" s="46" t="e">
        <f t="shared" si="199"/>
        <v>#DIV/0!</v>
      </c>
      <c r="AJ229" s="46" t="e">
        <f t="shared" si="200"/>
        <v>#DIV/0!</v>
      </c>
      <c r="AK229" s="61">
        <v>1</v>
      </c>
      <c r="AL229" s="27" t="e">
        <f t="shared" si="201"/>
        <v>#DIV/0!</v>
      </c>
      <c r="AM229" s="25" t="e">
        <f t="shared" si="202"/>
        <v>#DIV/0!</v>
      </c>
      <c r="AN229" s="25" t="e">
        <f t="shared" si="203"/>
        <v>#DIV/0!</v>
      </c>
      <c r="AO229" s="25" t="e">
        <f t="shared" si="204"/>
        <v>#DIV/0!</v>
      </c>
      <c r="AR229" s="11">
        <f t="shared" si="205"/>
        <v>180</v>
      </c>
      <c r="AS229" s="20" t="s">
        <v>147</v>
      </c>
      <c r="AU229" s="13" t="s">
        <v>142</v>
      </c>
      <c r="AV229" s="75" t="e">
        <f>VLOOKUP(AT229,Ülke!$A$1:$D$46,2,0)</f>
        <v>#N/A</v>
      </c>
      <c r="AW229" s="29" t="e">
        <f t="shared" si="206"/>
        <v>#DIV/0!</v>
      </c>
      <c r="AX229" s="64" t="e">
        <f t="shared" si="207"/>
        <v>#DIV/0!</v>
      </c>
      <c r="AY229" s="65">
        <v>43846</v>
      </c>
      <c r="AZ229" s="65">
        <v>44675</v>
      </c>
      <c r="BA229" s="50">
        <f t="shared" si="208"/>
        <v>-44675</v>
      </c>
      <c r="BB229" s="66" t="e">
        <f t="shared" si="209"/>
        <v>#DIV/0!</v>
      </c>
      <c r="BC229" s="67">
        <v>44676</v>
      </c>
      <c r="BD229" s="66" t="s">
        <v>118</v>
      </c>
      <c r="BE229" s="58" t="e">
        <f t="shared" si="210"/>
        <v>#DIV/0!</v>
      </c>
      <c r="BF229" s="30" t="e">
        <f t="shared" si="211"/>
        <v>#DIV/0!</v>
      </c>
      <c r="BG229" s="31"/>
      <c r="BH229" s="32" t="e">
        <f t="shared" si="212"/>
        <v>#DIV/0!</v>
      </c>
      <c r="BI229" s="28">
        <v>0.05</v>
      </c>
      <c r="BJ229" s="28">
        <v>2.5000000000000001E-2</v>
      </c>
      <c r="BK229" s="33" t="e">
        <f t="shared" si="213"/>
        <v>#DIV/0!</v>
      </c>
      <c r="BL229" s="33" t="e">
        <f t="shared" si="219"/>
        <v>#DIV/0!</v>
      </c>
      <c r="BM229" s="48" t="s">
        <v>139</v>
      </c>
      <c r="BO229" s="14" t="s">
        <v>84</v>
      </c>
      <c r="BP229" s="68"/>
      <c r="BQ229" s="14"/>
      <c r="BR229" s="35">
        <v>1257250.1000000001</v>
      </c>
      <c r="BS229" s="73">
        <v>62862.51</v>
      </c>
      <c r="BT229" s="98" t="e">
        <f t="shared" si="214"/>
        <v>#DIV/0!</v>
      </c>
      <c r="BU229" s="35">
        <v>45540</v>
      </c>
      <c r="BV229" s="36" t="s">
        <v>84</v>
      </c>
      <c r="BW229" s="37" t="s">
        <v>90</v>
      </c>
      <c r="BX229" s="38"/>
      <c r="BY229" s="36" t="s">
        <v>84</v>
      </c>
      <c r="BZ229" s="57">
        <v>2023</v>
      </c>
      <c r="CA229" s="32">
        <f>VLOOKUP(BZ229,$GP$1:$GR$17,2,0)</f>
        <v>31680</v>
      </c>
      <c r="CB229" s="32">
        <f>VLOOKUP(BZ229,$GP$1:$GR$17,3,0)</f>
        <v>264294</v>
      </c>
      <c r="CC229" s="32" t="e">
        <f t="shared" si="220"/>
        <v>#DIV/0!</v>
      </c>
      <c r="CD229" s="14" t="str">
        <f t="shared" si="215"/>
        <v/>
      </c>
      <c r="CF229" s="69">
        <f t="shared" si="216"/>
        <v>45540</v>
      </c>
      <c r="CG229" s="69" t="e">
        <f t="shared" si="217"/>
        <v>#DIV/0!</v>
      </c>
      <c r="CH229" s="69" t="e">
        <f t="shared" si="218"/>
        <v>#DIV/0!</v>
      </c>
      <c r="CL229" s="25"/>
      <c r="CM229" s="25"/>
      <c r="CN229" s="25"/>
      <c r="CR229" s="25"/>
      <c r="CS229" s="25"/>
      <c r="CT229" s="25"/>
      <c r="CX229" s="25"/>
      <c r="CY229" s="25"/>
      <c r="CZ229" s="25"/>
      <c r="DD229" s="25"/>
      <c r="DE229" s="25"/>
      <c r="DF229" s="25"/>
      <c r="DG229" s="25">
        <f t="shared" si="221"/>
        <v>0</v>
      </c>
    </row>
    <row r="230" spans="1:111" x14ac:dyDescent="0.25">
      <c r="A230" s="13"/>
      <c r="B230" s="13"/>
      <c r="C230" s="13"/>
      <c r="D230" s="24"/>
      <c r="E230" s="24"/>
      <c r="F230" s="100">
        <f t="shared" si="193"/>
        <v>0</v>
      </c>
      <c r="G230" s="21"/>
      <c r="J230" s="63"/>
      <c r="L230" s="63" t="s">
        <v>58</v>
      </c>
      <c r="M230" s="23" t="s">
        <v>61</v>
      </c>
      <c r="N230" s="13" t="s">
        <v>170</v>
      </c>
      <c r="O230" s="13" t="s">
        <v>148</v>
      </c>
      <c r="P230" s="13" t="s">
        <v>171</v>
      </c>
      <c r="U230" s="12">
        <f t="shared" si="194"/>
        <v>90</v>
      </c>
      <c r="X230" s="13"/>
      <c r="Y230" s="13"/>
      <c r="AA230" s="34" t="s">
        <v>84</v>
      </c>
      <c r="AB230" s="25">
        <v>0</v>
      </c>
      <c r="AC230" s="25">
        <f t="shared" si="195"/>
        <v>0</v>
      </c>
      <c r="AD230" s="55"/>
      <c r="AE230" s="55"/>
      <c r="AF230" s="45">
        <f t="shared" si="196"/>
        <v>0</v>
      </c>
      <c r="AG230" s="46" t="e">
        <f t="shared" si="197"/>
        <v>#DIV/0!</v>
      </c>
      <c r="AH230" s="26">
        <f t="shared" si="198"/>
        <v>0</v>
      </c>
      <c r="AI230" s="46" t="e">
        <f t="shared" si="199"/>
        <v>#DIV/0!</v>
      </c>
      <c r="AJ230" s="46" t="e">
        <f t="shared" si="200"/>
        <v>#DIV/0!</v>
      </c>
      <c r="AK230" s="61">
        <v>1</v>
      </c>
      <c r="AL230" s="27" t="e">
        <f t="shared" si="201"/>
        <v>#DIV/0!</v>
      </c>
      <c r="AM230" s="25" t="e">
        <f t="shared" si="202"/>
        <v>#DIV/0!</v>
      </c>
      <c r="AN230" s="25" t="e">
        <f t="shared" si="203"/>
        <v>#DIV/0!</v>
      </c>
      <c r="AO230" s="25" t="e">
        <f t="shared" si="204"/>
        <v>#DIV/0!</v>
      </c>
      <c r="AR230" s="11">
        <f t="shared" si="205"/>
        <v>180</v>
      </c>
      <c r="AS230" s="20" t="s">
        <v>147</v>
      </c>
      <c r="AU230" s="13" t="s">
        <v>142</v>
      </c>
      <c r="AV230" s="75" t="e">
        <f>VLOOKUP(AT230,Ülke!$A$1:$D$46,2,0)</f>
        <v>#N/A</v>
      </c>
      <c r="AW230" s="29" t="e">
        <f t="shared" si="206"/>
        <v>#DIV/0!</v>
      </c>
      <c r="AX230" s="64" t="e">
        <f t="shared" si="207"/>
        <v>#DIV/0!</v>
      </c>
      <c r="AY230" s="65">
        <v>43846</v>
      </c>
      <c r="AZ230" s="65">
        <v>44675</v>
      </c>
      <c r="BA230" s="50">
        <f t="shared" si="208"/>
        <v>-44675</v>
      </c>
      <c r="BB230" s="66" t="e">
        <f t="shared" si="209"/>
        <v>#DIV/0!</v>
      </c>
      <c r="BC230" s="67">
        <v>44676</v>
      </c>
      <c r="BD230" s="66" t="s">
        <v>118</v>
      </c>
      <c r="BE230" s="58" t="e">
        <f t="shared" si="210"/>
        <v>#DIV/0!</v>
      </c>
      <c r="BF230" s="30" t="e">
        <f t="shared" si="211"/>
        <v>#DIV/0!</v>
      </c>
      <c r="BG230" s="31"/>
      <c r="BH230" s="32" t="e">
        <f t="shared" si="212"/>
        <v>#DIV/0!</v>
      </c>
      <c r="BI230" s="28">
        <v>0.05</v>
      </c>
      <c r="BJ230" s="28">
        <v>2.5000000000000001E-2</v>
      </c>
      <c r="BK230" s="33" t="e">
        <f t="shared" si="213"/>
        <v>#DIV/0!</v>
      </c>
      <c r="BL230" s="33" t="e">
        <f t="shared" si="219"/>
        <v>#DIV/0!</v>
      </c>
      <c r="BM230" s="48" t="s">
        <v>139</v>
      </c>
      <c r="BO230" s="14" t="s">
        <v>84</v>
      </c>
      <c r="BP230" s="68"/>
      <c r="BQ230" s="14"/>
      <c r="BR230" s="35">
        <v>1257250.1000000001</v>
      </c>
      <c r="BS230" s="73">
        <v>62862.51</v>
      </c>
      <c r="BT230" s="98" t="e">
        <f t="shared" si="214"/>
        <v>#DIV/0!</v>
      </c>
      <c r="BU230" s="35">
        <v>45540</v>
      </c>
      <c r="BV230" s="36" t="s">
        <v>84</v>
      </c>
      <c r="BW230" s="37" t="s">
        <v>90</v>
      </c>
      <c r="BX230" s="38"/>
      <c r="BY230" s="36" t="s">
        <v>84</v>
      </c>
      <c r="BZ230" s="57">
        <v>2023</v>
      </c>
      <c r="CA230" s="32">
        <f>VLOOKUP(BZ230,$GP$1:$GR$17,2,0)</f>
        <v>31680</v>
      </c>
      <c r="CB230" s="32">
        <f>VLOOKUP(BZ230,$GP$1:$GR$17,3,0)</f>
        <v>264294</v>
      </c>
      <c r="CC230" s="32" t="e">
        <f t="shared" si="220"/>
        <v>#DIV/0!</v>
      </c>
      <c r="CD230" s="14" t="str">
        <f t="shared" si="215"/>
        <v/>
      </c>
      <c r="CF230" s="69">
        <f t="shared" si="216"/>
        <v>45540</v>
      </c>
      <c r="CG230" s="69" t="e">
        <f t="shared" si="217"/>
        <v>#DIV/0!</v>
      </c>
      <c r="CH230" s="69" t="e">
        <f t="shared" si="218"/>
        <v>#DIV/0!</v>
      </c>
      <c r="CL230" s="25"/>
      <c r="CM230" s="25"/>
      <c r="CN230" s="25"/>
      <c r="CR230" s="25"/>
      <c r="CS230" s="25"/>
      <c r="CT230" s="25"/>
      <c r="CX230" s="25"/>
      <c r="CY230" s="25"/>
      <c r="CZ230" s="25"/>
      <c r="DD230" s="25"/>
      <c r="DE230" s="25"/>
      <c r="DF230" s="25"/>
      <c r="DG230" s="25">
        <f t="shared" si="221"/>
        <v>0</v>
      </c>
    </row>
    <row r="231" spans="1:111" x14ac:dyDescent="0.25">
      <c r="A231" s="13"/>
      <c r="B231" s="13"/>
      <c r="C231" s="13"/>
      <c r="D231" s="24"/>
      <c r="E231" s="24"/>
      <c r="F231" s="100">
        <f t="shared" si="193"/>
        <v>0</v>
      </c>
      <c r="G231" s="21"/>
      <c r="J231" s="63"/>
      <c r="L231" s="63" t="s">
        <v>58</v>
      </c>
      <c r="M231" s="23" t="s">
        <v>61</v>
      </c>
      <c r="N231" s="13" t="s">
        <v>170</v>
      </c>
      <c r="O231" s="13" t="s">
        <v>148</v>
      </c>
      <c r="P231" s="13" t="s">
        <v>171</v>
      </c>
      <c r="U231" s="12">
        <f t="shared" si="194"/>
        <v>90</v>
      </c>
      <c r="X231" s="13"/>
      <c r="Y231" s="13"/>
      <c r="AA231" s="34" t="s">
        <v>84</v>
      </c>
      <c r="AB231" s="25">
        <v>0</v>
      </c>
      <c r="AC231" s="25">
        <f t="shared" si="195"/>
        <v>0</v>
      </c>
      <c r="AD231" s="55"/>
      <c r="AE231" s="55"/>
      <c r="AF231" s="45">
        <f t="shared" si="196"/>
        <v>0</v>
      </c>
      <c r="AG231" s="46" t="e">
        <f t="shared" si="197"/>
        <v>#DIV/0!</v>
      </c>
      <c r="AH231" s="26">
        <f t="shared" si="198"/>
        <v>0</v>
      </c>
      <c r="AI231" s="46" t="e">
        <f t="shared" si="199"/>
        <v>#DIV/0!</v>
      </c>
      <c r="AJ231" s="46" t="e">
        <f t="shared" si="200"/>
        <v>#DIV/0!</v>
      </c>
      <c r="AK231" s="61">
        <v>1</v>
      </c>
      <c r="AL231" s="27" t="e">
        <f t="shared" si="201"/>
        <v>#DIV/0!</v>
      </c>
      <c r="AM231" s="25" t="e">
        <f t="shared" si="202"/>
        <v>#DIV/0!</v>
      </c>
      <c r="AN231" s="25" t="e">
        <f t="shared" si="203"/>
        <v>#DIV/0!</v>
      </c>
      <c r="AO231" s="25" t="e">
        <f t="shared" si="204"/>
        <v>#DIV/0!</v>
      </c>
      <c r="AR231" s="11">
        <f t="shared" si="205"/>
        <v>180</v>
      </c>
      <c r="AS231" s="20" t="s">
        <v>147</v>
      </c>
      <c r="AU231" s="13" t="s">
        <v>142</v>
      </c>
      <c r="AV231" s="75" t="e">
        <f>VLOOKUP(AT231,Ülke!$A$1:$D$46,2,0)</f>
        <v>#N/A</v>
      </c>
      <c r="AW231" s="29" t="e">
        <f t="shared" si="206"/>
        <v>#DIV/0!</v>
      </c>
      <c r="AX231" s="64" t="e">
        <f t="shared" si="207"/>
        <v>#DIV/0!</v>
      </c>
      <c r="AY231" s="65">
        <v>43846</v>
      </c>
      <c r="AZ231" s="65">
        <v>44675</v>
      </c>
      <c r="BA231" s="50">
        <f t="shared" si="208"/>
        <v>-44675</v>
      </c>
      <c r="BB231" s="66" t="e">
        <f t="shared" si="209"/>
        <v>#DIV/0!</v>
      </c>
      <c r="BC231" s="67">
        <v>44676</v>
      </c>
      <c r="BD231" s="66" t="s">
        <v>118</v>
      </c>
      <c r="BE231" s="58" t="e">
        <f t="shared" si="210"/>
        <v>#DIV/0!</v>
      </c>
      <c r="BF231" s="30" t="e">
        <f t="shared" si="211"/>
        <v>#DIV/0!</v>
      </c>
      <c r="BG231" s="31"/>
      <c r="BH231" s="32" t="e">
        <f t="shared" si="212"/>
        <v>#DIV/0!</v>
      </c>
      <c r="BI231" s="28">
        <v>0.05</v>
      </c>
      <c r="BJ231" s="28">
        <v>2.5000000000000001E-2</v>
      </c>
      <c r="BK231" s="33" t="e">
        <f t="shared" si="213"/>
        <v>#DIV/0!</v>
      </c>
      <c r="BL231" s="33" t="e">
        <f t="shared" si="219"/>
        <v>#DIV/0!</v>
      </c>
      <c r="BM231" s="48" t="s">
        <v>139</v>
      </c>
      <c r="BO231" s="14" t="s">
        <v>84</v>
      </c>
      <c r="BP231" s="68"/>
      <c r="BQ231" s="14"/>
      <c r="BR231" s="35">
        <v>1257250.1000000001</v>
      </c>
      <c r="BS231" s="73">
        <v>62862.51</v>
      </c>
      <c r="BT231" s="98" t="e">
        <f t="shared" si="214"/>
        <v>#DIV/0!</v>
      </c>
      <c r="BU231" s="35">
        <v>45540</v>
      </c>
      <c r="BV231" s="36" t="s">
        <v>84</v>
      </c>
      <c r="BW231" s="37" t="s">
        <v>90</v>
      </c>
      <c r="BX231" s="38"/>
      <c r="BY231" s="36" t="s">
        <v>84</v>
      </c>
      <c r="BZ231" s="57">
        <v>2023</v>
      </c>
      <c r="CA231" s="32">
        <f>VLOOKUP(BZ231,$GP$1:$GR$17,2,0)</f>
        <v>31680</v>
      </c>
      <c r="CB231" s="32">
        <f>VLOOKUP(BZ231,$GP$1:$GR$17,3,0)</f>
        <v>264294</v>
      </c>
      <c r="CC231" s="32" t="e">
        <f t="shared" si="220"/>
        <v>#DIV/0!</v>
      </c>
      <c r="CD231" s="14" t="str">
        <f t="shared" si="215"/>
        <v/>
      </c>
      <c r="CF231" s="69">
        <f t="shared" si="216"/>
        <v>45540</v>
      </c>
      <c r="CG231" s="69" t="e">
        <f t="shared" si="217"/>
        <v>#DIV/0!</v>
      </c>
      <c r="CH231" s="69" t="e">
        <f t="shared" si="218"/>
        <v>#DIV/0!</v>
      </c>
      <c r="CL231" s="25"/>
      <c r="CM231" s="25"/>
      <c r="CN231" s="25"/>
      <c r="CR231" s="25"/>
      <c r="CS231" s="25"/>
      <c r="CT231" s="25"/>
      <c r="CX231" s="25"/>
      <c r="CY231" s="25"/>
      <c r="CZ231" s="25"/>
      <c r="DD231" s="25"/>
      <c r="DE231" s="25"/>
      <c r="DF231" s="25"/>
      <c r="DG231" s="25">
        <f t="shared" si="221"/>
        <v>0</v>
      </c>
    </row>
    <row r="232" spans="1:111" x14ac:dyDescent="0.25">
      <c r="A232" s="13"/>
      <c r="B232" s="13"/>
      <c r="C232" s="13"/>
      <c r="D232" s="24"/>
      <c r="E232" s="24"/>
      <c r="F232" s="100">
        <f t="shared" si="193"/>
        <v>0</v>
      </c>
      <c r="G232" s="21"/>
      <c r="J232" s="63"/>
      <c r="L232" s="63" t="s">
        <v>58</v>
      </c>
      <c r="M232" s="23" t="s">
        <v>61</v>
      </c>
      <c r="N232" s="13" t="s">
        <v>170</v>
      </c>
      <c r="O232" s="13" t="s">
        <v>148</v>
      </c>
      <c r="P232" s="13" t="s">
        <v>171</v>
      </c>
      <c r="U232" s="12">
        <f t="shared" si="194"/>
        <v>90</v>
      </c>
      <c r="X232" s="13"/>
      <c r="Y232" s="13"/>
      <c r="AA232" s="34" t="s">
        <v>84</v>
      </c>
      <c r="AB232" s="25">
        <v>0</v>
      </c>
      <c r="AC232" s="25">
        <f t="shared" si="195"/>
        <v>0</v>
      </c>
      <c r="AD232" s="55"/>
      <c r="AE232" s="55"/>
      <c r="AF232" s="45">
        <f t="shared" si="196"/>
        <v>0</v>
      </c>
      <c r="AG232" s="46" t="e">
        <f t="shared" si="197"/>
        <v>#DIV/0!</v>
      </c>
      <c r="AH232" s="26">
        <f t="shared" si="198"/>
        <v>0</v>
      </c>
      <c r="AI232" s="46" t="e">
        <f t="shared" si="199"/>
        <v>#DIV/0!</v>
      </c>
      <c r="AJ232" s="46" t="e">
        <f t="shared" si="200"/>
        <v>#DIV/0!</v>
      </c>
      <c r="AK232" s="61">
        <v>1</v>
      </c>
      <c r="AL232" s="27" t="e">
        <f t="shared" si="201"/>
        <v>#DIV/0!</v>
      </c>
      <c r="AM232" s="25" t="e">
        <f t="shared" si="202"/>
        <v>#DIV/0!</v>
      </c>
      <c r="AN232" s="25" t="e">
        <f t="shared" si="203"/>
        <v>#DIV/0!</v>
      </c>
      <c r="AO232" s="25" t="e">
        <f t="shared" si="204"/>
        <v>#DIV/0!</v>
      </c>
      <c r="AR232" s="11">
        <f t="shared" si="205"/>
        <v>180</v>
      </c>
      <c r="AS232" s="20" t="s">
        <v>147</v>
      </c>
      <c r="AU232" s="13" t="s">
        <v>142</v>
      </c>
      <c r="AV232" s="75" t="e">
        <f>VLOOKUP(AT232,Ülke!$A$1:$D$46,2,0)</f>
        <v>#N/A</v>
      </c>
      <c r="AW232" s="29" t="e">
        <f t="shared" si="206"/>
        <v>#DIV/0!</v>
      </c>
      <c r="AX232" s="64" t="e">
        <f t="shared" si="207"/>
        <v>#DIV/0!</v>
      </c>
      <c r="AY232" s="65">
        <v>43846</v>
      </c>
      <c r="AZ232" s="65">
        <v>44675</v>
      </c>
      <c r="BA232" s="50">
        <f t="shared" si="208"/>
        <v>-44675</v>
      </c>
      <c r="BB232" s="66" t="e">
        <f t="shared" si="209"/>
        <v>#DIV/0!</v>
      </c>
      <c r="BC232" s="67">
        <v>44676</v>
      </c>
      <c r="BD232" s="66" t="s">
        <v>118</v>
      </c>
      <c r="BE232" s="58" t="e">
        <f t="shared" si="210"/>
        <v>#DIV/0!</v>
      </c>
      <c r="BF232" s="30" t="e">
        <f t="shared" si="211"/>
        <v>#DIV/0!</v>
      </c>
      <c r="BG232" s="31"/>
      <c r="BH232" s="32" t="e">
        <f t="shared" si="212"/>
        <v>#DIV/0!</v>
      </c>
      <c r="BI232" s="28">
        <v>0.05</v>
      </c>
      <c r="BJ232" s="28">
        <v>2.5000000000000001E-2</v>
      </c>
      <c r="BK232" s="33" t="e">
        <f t="shared" si="213"/>
        <v>#DIV/0!</v>
      </c>
      <c r="BL232" s="33" t="e">
        <f t="shared" si="219"/>
        <v>#DIV/0!</v>
      </c>
      <c r="BM232" s="48" t="s">
        <v>139</v>
      </c>
      <c r="BO232" s="14" t="s">
        <v>84</v>
      </c>
      <c r="BP232" s="68"/>
      <c r="BQ232" s="14"/>
      <c r="BR232" s="35">
        <v>1257250.1000000001</v>
      </c>
      <c r="BS232" s="73">
        <v>62862.51</v>
      </c>
      <c r="BT232" s="98" t="e">
        <f t="shared" si="214"/>
        <v>#DIV/0!</v>
      </c>
      <c r="BU232" s="35">
        <v>45540</v>
      </c>
      <c r="BV232" s="36" t="s">
        <v>84</v>
      </c>
      <c r="BW232" s="37" t="s">
        <v>90</v>
      </c>
      <c r="BX232" s="38"/>
      <c r="BY232" s="36" t="s">
        <v>84</v>
      </c>
      <c r="BZ232" s="57">
        <v>2023</v>
      </c>
      <c r="CA232" s="32">
        <f>VLOOKUP(BZ232,$GP$1:$GR$17,2,0)</f>
        <v>31680</v>
      </c>
      <c r="CB232" s="32">
        <f>VLOOKUP(BZ232,$GP$1:$GR$17,3,0)</f>
        <v>264294</v>
      </c>
      <c r="CC232" s="32" t="e">
        <f t="shared" si="220"/>
        <v>#DIV/0!</v>
      </c>
      <c r="CD232" s="14" t="str">
        <f t="shared" si="215"/>
        <v/>
      </c>
      <c r="CF232" s="69">
        <f t="shared" si="216"/>
        <v>45540</v>
      </c>
      <c r="CG232" s="69" t="e">
        <f t="shared" si="217"/>
        <v>#DIV/0!</v>
      </c>
      <c r="CH232" s="69" t="e">
        <f t="shared" si="218"/>
        <v>#DIV/0!</v>
      </c>
      <c r="CL232" s="25"/>
      <c r="CM232" s="25"/>
      <c r="CN232" s="25"/>
      <c r="CR232" s="25"/>
      <c r="CS232" s="25"/>
      <c r="CT232" s="25"/>
      <c r="CX232" s="25"/>
      <c r="CY232" s="25"/>
      <c r="CZ232" s="25"/>
      <c r="DD232" s="25"/>
      <c r="DE232" s="25"/>
      <c r="DF232" s="25"/>
      <c r="DG232" s="25">
        <f t="shared" si="221"/>
        <v>0</v>
      </c>
    </row>
    <row r="233" spans="1:111" x14ac:dyDescent="0.25">
      <c r="A233" s="13"/>
      <c r="B233" s="13"/>
      <c r="C233" s="13"/>
      <c r="D233" s="24"/>
      <c r="E233" s="24"/>
      <c r="F233" s="100">
        <f t="shared" si="193"/>
        <v>0</v>
      </c>
      <c r="G233" s="21"/>
      <c r="J233" s="63"/>
      <c r="L233" s="63" t="s">
        <v>58</v>
      </c>
      <c r="M233" s="23" t="s">
        <v>61</v>
      </c>
      <c r="N233" s="13" t="s">
        <v>170</v>
      </c>
      <c r="O233" s="13" t="s">
        <v>148</v>
      </c>
      <c r="P233" s="13" t="s">
        <v>171</v>
      </c>
      <c r="U233" s="12">
        <f t="shared" si="194"/>
        <v>90</v>
      </c>
      <c r="X233" s="13"/>
      <c r="Y233" s="13"/>
      <c r="AA233" s="34" t="s">
        <v>84</v>
      </c>
      <c r="AB233" s="25">
        <v>0</v>
      </c>
      <c r="AC233" s="25">
        <f t="shared" si="195"/>
        <v>0</v>
      </c>
      <c r="AD233" s="55"/>
      <c r="AE233" s="55"/>
      <c r="AF233" s="45">
        <f t="shared" si="196"/>
        <v>0</v>
      </c>
      <c r="AG233" s="46" t="e">
        <f t="shared" si="197"/>
        <v>#DIV/0!</v>
      </c>
      <c r="AH233" s="26">
        <f t="shared" si="198"/>
        <v>0</v>
      </c>
      <c r="AI233" s="46" t="e">
        <f t="shared" si="199"/>
        <v>#DIV/0!</v>
      </c>
      <c r="AJ233" s="46" t="e">
        <f t="shared" si="200"/>
        <v>#DIV/0!</v>
      </c>
      <c r="AK233" s="61">
        <v>1</v>
      </c>
      <c r="AL233" s="27" t="e">
        <f t="shared" si="201"/>
        <v>#DIV/0!</v>
      </c>
      <c r="AM233" s="25" t="e">
        <f t="shared" si="202"/>
        <v>#DIV/0!</v>
      </c>
      <c r="AN233" s="25" t="e">
        <f t="shared" si="203"/>
        <v>#DIV/0!</v>
      </c>
      <c r="AO233" s="25" t="e">
        <f t="shared" si="204"/>
        <v>#DIV/0!</v>
      </c>
      <c r="AR233" s="11">
        <f t="shared" si="205"/>
        <v>180</v>
      </c>
      <c r="AS233" s="20" t="s">
        <v>147</v>
      </c>
      <c r="AU233" s="13" t="s">
        <v>142</v>
      </c>
      <c r="AV233" s="75" t="e">
        <f>VLOOKUP(AT233,Ülke!$A$1:$D$46,2,0)</f>
        <v>#N/A</v>
      </c>
      <c r="AW233" s="29" t="e">
        <f t="shared" si="206"/>
        <v>#DIV/0!</v>
      </c>
      <c r="AX233" s="64" t="e">
        <f t="shared" si="207"/>
        <v>#DIV/0!</v>
      </c>
      <c r="AY233" s="65">
        <v>43846</v>
      </c>
      <c r="AZ233" s="65">
        <v>44675</v>
      </c>
      <c r="BA233" s="50">
        <f t="shared" si="208"/>
        <v>-44675</v>
      </c>
      <c r="BB233" s="66" t="e">
        <f t="shared" si="209"/>
        <v>#DIV/0!</v>
      </c>
      <c r="BC233" s="67">
        <v>44676</v>
      </c>
      <c r="BD233" s="66" t="s">
        <v>118</v>
      </c>
      <c r="BE233" s="58" t="e">
        <f t="shared" si="210"/>
        <v>#DIV/0!</v>
      </c>
      <c r="BF233" s="30" t="e">
        <f t="shared" si="211"/>
        <v>#DIV/0!</v>
      </c>
      <c r="BG233" s="31"/>
      <c r="BH233" s="32" t="e">
        <f t="shared" si="212"/>
        <v>#DIV/0!</v>
      </c>
      <c r="BI233" s="28">
        <v>0.05</v>
      </c>
      <c r="BJ233" s="28">
        <v>2.5000000000000001E-2</v>
      </c>
      <c r="BK233" s="33" t="e">
        <f t="shared" si="213"/>
        <v>#DIV/0!</v>
      </c>
      <c r="BL233" s="33" t="e">
        <f t="shared" si="219"/>
        <v>#DIV/0!</v>
      </c>
      <c r="BM233" s="48" t="s">
        <v>139</v>
      </c>
      <c r="BO233" s="14" t="s">
        <v>84</v>
      </c>
      <c r="BP233" s="68"/>
      <c r="BQ233" s="14"/>
      <c r="BR233" s="35">
        <v>1257250.1000000001</v>
      </c>
      <c r="BS233" s="73">
        <v>62862.51</v>
      </c>
      <c r="BT233" s="98" t="e">
        <f t="shared" si="214"/>
        <v>#DIV/0!</v>
      </c>
      <c r="BU233" s="35">
        <v>45540</v>
      </c>
      <c r="BV233" s="36" t="s">
        <v>84</v>
      </c>
      <c r="BW233" s="37" t="s">
        <v>90</v>
      </c>
      <c r="BX233" s="38"/>
      <c r="BY233" s="36" t="s">
        <v>84</v>
      </c>
      <c r="BZ233" s="57">
        <v>2023</v>
      </c>
      <c r="CA233" s="32">
        <f>VLOOKUP(BZ233,$GP$1:$GR$17,2,0)</f>
        <v>31680</v>
      </c>
      <c r="CB233" s="32">
        <f>VLOOKUP(BZ233,$GP$1:$GR$17,3,0)</f>
        <v>264294</v>
      </c>
      <c r="CC233" s="32" t="e">
        <f t="shared" si="220"/>
        <v>#DIV/0!</v>
      </c>
      <c r="CD233" s="14" t="str">
        <f t="shared" si="215"/>
        <v/>
      </c>
      <c r="CF233" s="69">
        <f t="shared" si="216"/>
        <v>45540</v>
      </c>
      <c r="CG233" s="69" t="e">
        <f t="shared" si="217"/>
        <v>#DIV/0!</v>
      </c>
      <c r="CH233" s="69" t="e">
        <f t="shared" si="218"/>
        <v>#DIV/0!</v>
      </c>
      <c r="CL233" s="25"/>
      <c r="CM233" s="25"/>
      <c r="CN233" s="25"/>
      <c r="CR233" s="25"/>
      <c r="CS233" s="25"/>
      <c r="CT233" s="25"/>
      <c r="CX233" s="25"/>
      <c r="CY233" s="25"/>
      <c r="CZ233" s="25"/>
      <c r="DD233" s="25"/>
      <c r="DE233" s="25"/>
      <c r="DF233" s="25"/>
      <c r="DG233" s="25">
        <f t="shared" si="221"/>
        <v>0</v>
      </c>
    </row>
    <row r="234" spans="1:111" x14ac:dyDescent="0.25">
      <c r="A234" s="13"/>
      <c r="B234" s="13"/>
      <c r="C234" s="13"/>
      <c r="D234" s="24"/>
      <c r="E234" s="24"/>
      <c r="F234" s="100">
        <f t="shared" si="193"/>
        <v>0</v>
      </c>
      <c r="G234" s="21"/>
      <c r="J234" s="63"/>
      <c r="L234" s="63" t="s">
        <v>58</v>
      </c>
      <c r="M234" s="23" t="s">
        <v>61</v>
      </c>
      <c r="N234" s="13" t="s">
        <v>170</v>
      </c>
      <c r="O234" s="13" t="s">
        <v>148</v>
      </c>
      <c r="P234" s="13" t="s">
        <v>171</v>
      </c>
      <c r="U234" s="12">
        <f t="shared" si="194"/>
        <v>90</v>
      </c>
      <c r="X234" s="13"/>
      <c r="Y234" s="13"/>
      <c r="AA234" s="34" t="s">
        <v>84</v>
      </c>
      <c r="AB234" s="25">
        <v>0</v>
      </c>
      <c r="AC234" s="25">
        <f t="shared" si="195"/>
        <v>0</v>
      </c>
      <c r="AD234" s="55"/>
      <c r="AE234" s="55"/>
      <c r="AF234" s="45">
        <f t="shared" si="196"/>
        <v>0</v>
      </c>
      <c r="AG234" s="46" t="e">
        <f t="shared" si="197"/>
        <v>#DIV/0!</v>
      </c>
      <c r="AH234" s="26">
        <f t="shared" si="198"/>
        <v>0</v>
      </c>
      <c r="AI234" s="46" t="e">
        <f t="shared" si="199"/>
        <v>#DIV/0!</v>
      </c>
      <c r="AJ234" s="46" t="e">
        <f t="shared" si="200"/>
        <v>#DIV/0!</v>
      </c>
      <c r="AK234" s="61">
        <v>1</v>
      </c>
      <c r="AL234" s="27" t="e">
        <f t="shared" si="201"/>
        <v>#DIV/0!</v>
      </c>
      <c r="AM234" s="25" t="e">
        <f t="shared" si="202"/>
        <v>#DIV/0!</v>
      </c>
      <c r="AN234" s="25" t="e">
        <f t="shared" si="203"/>
        <v>#DIV/0!</v>
      </c>
      <c r="AO234" s="25" t="e">
        <f t="shared" si="204"/>
        <v>#DIV/0!</v>
      </c>
      <c r="AR234" s="11">
        <f t="shared" si="205"/>
        <v>180</v>
      </c>
      <c r="AS234" s="20" t="s">
        <v>147</v>
      </c>
      <c r="AU234" s="13" t="s">
        <v>142</v>
      </c>
      <c r="AV234" s="75" t="e">
        <f>VLOOKUP(AT234,Ülke!$A$1:$D$46,2,0)</f>
        <v>#N/A</v>
      </c>
      <c r="AW234" s="29" t="e">
        <f t="shared" si="206"/>
        <v>#DIV/0!</v>
      </c>
      <c r="AX234" s="64" t="e">
        <f t="shared" si="207"/>
        <v>#DIV/0!</v>
      </c>
      <c r="AY234" s="65">
        <v>43846</v>
      </c>
      <c r="AZ234" s="65">
        <v>44675</v>
      </c>
      <c r="BA234" s="50">
        <f t="shared" si="208"/>
        <v>-44675</v>
      </c>
      <c r="BB234" s="66" t="e">
        <f t="shared" si="209"/>
        <v>#DIV/0!</v>
      </c>
      <c r="BC234" s="67">
        <v>44676</v>
      </c>
      <c r="BD234" s="66" t="s">
        <v>118</v>
      </c>
      <c r="BE234" s="58" t="e">
        <f t="shared" si="210"/>
        <v>#DIV/0!</v>
      </c>
      <c r="BF234" s="30" t="e">
        <f t="shared" si="211"/>
        <v>#DIV/0!</v>
      </c>
      <c r="BG234" s="31"/>
      <c r="BH234" s="32" t="e">
        <f t="shared" si="212"/>
        <v>#DIV/0!</v>
      </c>
      <c r="BI234" s="28">
        <v>0.05</v>
      </c>
      <c r="BJ234" s="28">
        <v>2.5000000000000001E-2</v>
      </c>
      <c r="BK234" s="33" t="e">
        <f t="shared" si="213"/>
        <v>#DIV/0!</v>
      </c>
      <c r="BL234" s="33" t="e">
        <f t="shared" si="219"/>
        <v>#DIV/0!</v>
      </c>
      <c r="BM234" s="48" t="s">
        <v>139</v>
      </c>
      <c r="BO234" s="14" t="s">
        <v>84</v>
      </c>
      <c r="BP234" s="68"/>
      <c r="BQ234" s="14"/>
      <c r="BR234" s="35">
        <v>1257250.1000000001</v>
      </c>
      <c r="BS234" s="73">
        <v>62862.51</v>
      </c>
      <c r="BT234" s="98" t="e">
        <f t="shared" si="214"/>
        <v>#DIV/0!</v>
      </c>
      <c r="BU234" s="35">
        <v>45540</v>
      </c>
      <c r="BV234" s="36" t="s">
        <v>84</v>
      </c>
      <c r="BW234" s="37" t="s">
        <v>90</v>
      </c>
      <c r="BX234" s="38"/>
      <c r="BY234" s="36" t="s">
        <v>84</v>
      </c>
      <c r="BZ234" s="57">
        <v>2023</v>
      </c>
      <c r="CA234" s="32">
        <f>VLOOKUP(BZ234,$GP$1:$GR$17,2,0)</f>
        <v>31680</v>
      </c>
      <c r="CB234" s="32">
        <f>VLOOKUP(BZ234,$GP$1:$GR$17,3,0)</f>
        <v>264294</v>
      </c>
      <c r="CC234" s="32" t="e">
        <f t="shared" si="220"/>
        <v>#DIV/0!</v>
      </c>
      <c r="CD234" s="14" t="str">
        <f t="shared" si="215"/>
        <v/>
      </c>
      <c r="CF234" s="69">
        <f t="shared" si="216"/>
        <v>45540</v>
      </c>
      <c r="CG234" s="69" t="e">
        <f t="shared" si="217"/>
        <v>#DIV/0!</v>
      </c>
      <c r="CH234" s="69" t="e">
        <f t="shared" si="218"/>
        <v>#DIV/0!</v>
      </c>
      <c r="CL234" s="25"/>
      <c r="CM234" s="25"/>
      <c r="CN234" s="25"/>
      <c r="CR234" s="25"/>
      <c r="CS234" s="25"/>
      <c r="CT234" s="25"/>
      <c r="CX234" s="25"/>
      <c r="CY234" s="25"/>
      <c r="CZ234" s="25"/>
      <c r="DD234" s="25"/>
      <c r="DE234" s="25"/>
      <c r="DF234" s="25"/>
      <c r="DG234" s="25">
        <f t="shared" si="221"/>
        <v>0</v>
      </c>
    </row>
    <row r="235" spans="1:111" x14ac:dyDescent="0.25">
      <c r="A235" s="13"/>
      <c r="B235" s="13"/>
      <c r="C235" s="13"/>
      <c r="D235" s="24"/>
      <c r="E235" s="24"/>
      <c r="F235" s="100">
        <f t="shared" si="193"/>
        <v>0</v>
      </c>
      <c r="G235" s="21"/>
      <c r="J235" s="63"/>
      <c r="L235" s="63" t="s">
        <v>58</v>
      </c>
      <c r="M235" s="23" t="s">
        <v>61</v>
      </c>
      <c r="N235" s="13" t="s">
        <v>170</v>
      </c>
      <c r="O235" s="13" t="s">
        <v>148</v>
      </c>
      <c r="P235" s="13" t="s">
        <v>171</v>
      </c>
      <c r="U235" s="12">
        <f t="shared" si="194"/>
        <v>90</v>
      </c>
      <c r="X235" s="13"/>
      <c r="Y235" s="13"/>
      <c r="AA235" s="34" t="s">
        <v>84</v>
      </c>
      <c r="AB235" s="25">
        <v>0</v>
      </c>
      <c r="AC235" s="25">
        <f t="shared" si="195"/>
        <v>0</v>
      </c>
      <c r="AD235" s="55"/>
      <c r="AE235" s="55"/>
      <c r="AF235" s="45">
        <f t="shared" si="196"/>
        <v>0</v>
      </c>
      <c r="AG235" s="46" t="e">
        <f t="shared" si="197"/>
        <v>#DIV/0!</v>
      </c>
      <c r="AH235" s="26">
        <f t="shared" si="198"/>
        <v>0</v>
      </c>
      <c r="AI235" s="46" t="e">
        <f t="shared" si="199"/>
        <v>#DIV/0!</v>
      </c>
      <c r="AJ235" s="46" t="e">
        <f t="shared" si="200"/>
        <v>#DIV/0!</v>
      </c>
      <c r="AK235" s="61">
        <v>1</v>
      </c>
      <c r="AL235" s="27" t="e">
        <f t="shared" si="201"/>
        <v>#DIV/0!</v>
      </c>
      <c r="AM235" s="25" t="e">
        <f t="shared" si="202"/>
        <v>#DIV/0!</v>
      </c>
      <c r="AN235" s="25" t="e">
        <f t="shared" si="203"/>
        <v>#DIV/0!</v>
      </c>
      <c r="AO235" s="25" t="e">
        <f t="shared" si="204"/>
        <v>#DIV/0!</v>
      </c>
      <c r="AR235" s="11">
        <f t="shared" si="205"/>
        <v>180</v>
      </c>
      <c r="AS235" s="20" t="s">
        <v>147</v>
      </c>
      <c r="AU235" s="13" t="s">
        <v>142</v>
      </c>
      <c r="AV235" s="75" t="e">
        <f>VLOOKUP(AT235,Ülke!$A$1:$D$46,2,0)</f>
        <v>#N/A</v>
      </c>
      <c r="AW235" s="29" t="e">
        <f t="shared" si="206"/>
        <v>#DIV/0!</v>
      </c>
      <c r="AX235" s="64" t="e">
        <f t="shared" si="207"/>
        <v>#DIV/0!</v>
      </c>
      <c r="AY235" s="65">
        <v>43846</v>
      </c>
      <c r="AZ235" s="65">
        <v>44675</v>
      </c>
      <c r="BA235" s="50">
        <f t="shared" si="208"/>
        <v>-44675</v>
      </c>
      <c r="BB235" s="66" t="e">
        <f t="shared" si="209"/>
        <v>#DIV/0!</v>
      </c>
      <c r="BC235" s="67">
        <v>44676</v>
      </c>
      <c r="BD235" s="66" t="s">
        <v>118</v>
      </c>
      <c r="BE235" s="58" t="e">
        <f t="shared" si="210"/>
        <v>#DIV/0!</v>
      </c>
      <c r="BF235" s="30" t="e">
        <f t="shared" si="211"/>
        <v>#DIV/0!</v>
      </c>
      <c r="BG235" s="31"/>
      <c r="BH235" s="32" t="e">
        <f t="shared" si="212"/>
        <v>#DIV/0!</v>
      </c>
      <c r="BI235" s="28">
        <v>0.05</v>
      </c>
      <c r="BJ235" s="28">
        <v>2.5000000000000001E-2</v>
      </c>
      <c r="BK235" s="33" t="e">
        <f t="shared" si="213"/>
        <v>#DIV/0!</v>
      </c>
      <c r="BL235" s="33" t="e">
        <f t="shared" si="219"/>
        <v>#DIV/0!</v>
      </c>
      <c r="BM235" s="48" t="s">
        <v>139</v>
      </c>
      <c r="BO235" s="14" t="s">
        <v>84</v>
      </c>
      <c r="BP235" s="68"/>
      <c r="BQ235" s="14"/>
      <c r="BR235" s="35">
        <v>1257250.1000000001</v>
      </c>
      <c r="BS235" s="73">
        <v>62862.51</v>
      </c>
      <c r="BT235" s="98" t="e">
        <f t="shared" si="214"/>
        <v>#DIV/0!</v>
      </c>
      <c r="BU235" s="35">
        <v>45540</v>
      </c>
      <c r="BV235" s="36" t="s">
        <v>84</v>
      </c>
      <c r="BW235" s="37" t="s">
        <v>90</v>
      </c>
      <c r="BX235" s="38"/>
      <c r="BY235" s="36" t="s">
        <v>84</v>
      </c>
      <c r="BZ235" s="57">
        <v>2023</v>
      </c>
      <c r="CA235" s="32">
        <f>VLOOKUP(BZ235,$GP$1:$GR$17,2,0)</f>
        <v>31680</v>
      </c>
      <c r="CB235" s="32">
        <f>VLOOKUP(BZ235,$GP$1:$GR$17,3,0)</f>
        <v>264294</v>
      </c>
      <c r="CC235" s="32" t="e">
        <f t="shared" si="220"/>
        <v>#DIV/0!</v>
      </c>
      <c r="CD235" s="14" t="str">
        <f t="shared" si="215"/>
        <v/>
      </c>
      <c r="CF235" s="69">
        <f t="shared" si="216"/>
        <v>45540</v>
      </c>
      <c r="CG235" s="69" t="e">
        <f t="shared" si="217"/>
        <v>#DIV/0!</v>
      </c>
      <c r="CH235" s="69" t="e">
        <f t="shared" si="218"/>
        <v>#DIV/0!</v>
      </c>
      <c r="CL235" s="25"/>
      <c r="CM235" s="25"/>
      <c r="CN235" s="25"/>
      <c r="CR235" s="25"/>
      <c r="CS235" s="25"/>
      <c r="CT235" s="25"/>
      <c r="CX235" s="25"/>
      <c r="CY235" s="25"/>
      <c r="CZ235" s="25"/>
      <c r="DD235" s="25"/>
      <c r="DE235" s="25"/>
      <c r="DF235" s="25"/>
      <c r="DG235" s="25">
        <f t="shared" si="221"/>
        <v>0</v>
      </c>
    </row>
    <row r="236" spans="1:111" x14ac:dyDescent="0.25">
      <c r="A236" s="13"/>
      <c r="B236" s="13"/>
      <c r="C236" s="13"/>
      <c r="D236" s="24"/>
      <c r="E236" s="24"/>
      <c r="F236" s="100">
        <f t="shared" si="193"/>
        <v>0</v>
      </c>
      <c r="G236" s="21"/>
      <c r="J236" s="63"/>
      <c r="L236" s="63" t="s">
        <v>58</v>
      </c>
      <c r="M236" s="23" t="s">
        <v>61</v>
      </c>
      <c r="N236" s="13" t="s">
        <v>170</v>
      </c>
      <c r="O236" s="13" t="s">
        <v>148</v>
      </c>
      <c r="P236" s="13" t="s">
        <v>171</v>
      </c>
      <c r="U236" s="12">
        <f t="shared" si="194"/>
        <v>90</v>
      </c>
      <c r="X236" s="13"/>
      <c r="Y236" s="13"/>
      <c r="AA236" s="34" t="s">
        <v>84</v>
      </c>
      <c r="AB236" s="25">
        <v>0</v>
      </c>
      <c r="AC236" s="25">
        <f t="shared" si="195"/>
        <v>0</v>
      </c>
      <c r="AD236" s="55"/>
      <c r="AE236" s="55"/>
      <c r="AF236" s="45">
        <f t="shared" si="196"/>
        <v>0</v>
      </c>
      <c r="AG236" s="46" t="e">
        <f t="shared" si="197"/>
        <v>#DIV/0!</v>
      </c>
      <c r="AH236" s="26">
        <f t="shared" si="198"/>
        <v>0</v>
      </c>
      <c r="AI236" s="46" t="e">
        <f t="shared" si="199"/>
        <v>#DIV/0!</v>
      </c>
      <c r="AJ236" s="46" t="e">
        <f t="shared" si="200"/>
        <v>#DIV/0!</v>
      </c>
      <c r="AK236" s="61">
        <v>1</v>
      </c>
      <c r="AL236" s="27" t="e">
        <f t="shared" si="201"/>
        <v>#DIV/0!</v>
      </c>
      <c r="AM236" s="25" t="e">
        <f t="shared" si="202"/>
        <v>#DIV/0!</v>
      </c>
      <c r="AN236" s="25" t="e">
        <f t="shared" si="203"/>
        <v>#DIV/0!</v>
      </c>
      <c r="AO236" s="25" t="e">
        <f t="shared" si="204"/>
        <v>#DIV/0!</v>
      </c>
      <c r="AR236" s="11">
        <f t="shared" si="205"/>
        <v>180</v>
      </c>
      <c r="AS236" s="20" t="s">
        <v>147</v>
      </c>
      <c r="AU236" s="13" t="s">
        <v>142</v>
      </c>
      <c r="AV236" s="75" t="e">
        <f>VLOOKUP(AT236,Ülke!$A$1:$D$46,2,0)</f>
        <v>#N/A</v>
      </c>
      <c r="AW236" s="29" t="e">
        <f t="shared" si="206"/>
        <v>#DIV/0!</v>
      </c>
      <c r="AX236" s="64" t="e">
        <f t="shared" si="207"/>
        <v>#DIV/0!</v>
      </c>
      <c r="AY236" s="65">
        <v>43846</v>
      </c>
      <c r="AZ236" s="65">
        <v>44675</v>
      </c>
      <c r="BA236" s="50">
        <f t="shared" si="208"/>
        <v>-44675</v>
      </c>
      <c r="BB236" s="66" t="e">
        <f t="shared" si="209"/>
        <v>#DIV/0!</v>
      </c>
      <c r="BC236" s="67">
        <v>44676</v>
      </c>
      <c r="BD236" s="66" t="s">
        <v>118</v>
      </c>
      <c r="BE236" s="58" t="e">
        <f t="shared" si="210"/>
        <v>#DIV/0!</v>
      </c>
      <c r="BF236" s="30" t="e">
        <f t="shared" si="211"/>
        <v>#DIV/0!</v>
      </c>
      <c r="BG236" s="31"/>
      <c r="BH236" s="32" t="e">
        <f t="shared" si="212"/>
        <v>#DIV/0!</v>
      </c>
      <c r="BI236" s="28">
        <v>0.05</v>
      </c>
      <c r="BJ236" s="28">
        <v>2.5000000000000001E-2</v>
      </c>
      <c r="BK236" s="33" t="e">
        <f t="shared" si="213"/>
        <v>#DIV/0!</v>
      </c>
      <c r="BL236" s="33" t="e">
        <f t="shared" si="219"/>
        <v>#DIV/0!</v>
      </c>
      <c r="BM236" s="48" t="s">
        <v>139</v>
      </c>
      <c r="BO236" s="14" t="s">
        <v>84</v>
      </c>
      <c r="BP236" s="68"/>
      <c r="BQ236" s="14"/>
      <c r="BR236" s="35">
        <v>1257250.1000000001</v>
      </c>
      <c r="BS236" s="73">
        <v>62862.51</v>
      </c>
      <c r="BT236" s="98" t="e">
        <f t="shared" si="214"/>
        <v>#DIV/0!</v>
      </c>
      <c r="BU236" s="35">
        <v>45540</v>
      </c>
      <c r="BV236" s="36" t="s">
        <v>84</v>
      </c>
      <c r="BW236" s="37" t="s">
        <v>90</v>
      </c>
      <c r="BX236" s="38"/>
      <c r="BY236" s="36" t="s">
        <v>84</v>
      </c>
      <c r="BZ236" s="57">
        <v>2023</v>
      </c>
      <c r="CA236" s="32">
        <f>VLOOKUP(BZ236,$GP$1:$GR$17,2,0)</f>
        <v>31680</v>
      </c>
      <c r="CB236" s="32">
        <f>VLOOKUP(BZ236,$GP$1:$GR$17,3,0)</f>
        <v>264294</v>
      </c>
      <c r="CC236" s="32" t="e">
        <f t="shared" si="220"/>
        <v>#DIV/0!</v>
      </c>
      <c r="CD236" s="14" t="str">
        <f t="shared" si="215"/>
        <v/>
      </c>
      <c r="CF236" s="69">
        <f t="shared" si="216"/>
        <v>45540</v>
      </c>
      <c r="CG236" s="69" t="e">
        <f t="shared" si="217"/>
        <v>#DIV/0!</v>
      </c>
      <c r="CH236" s="69" t="e">
        <f t="shared" si="218"/>
        <v>#DIV/0!</v>
      </c>
      <c r="CL236" s="25"/>
      <c r="CM236" s="25"/>
      <c r="CN236" s="25"/>
      <c r="CR236" s="25"/>
      <c r="CS236" s="25"/>
      <c r="CT236" s="25"/>
      <c r="CX236" s="25"/>
      <c r="CY236" s="25"/>
      <c r="CZ236" s="25"/>
      <c r="DD236" s="25"/>
      <c r="DE236" s="25"/>
      <c r="DF236" s="25"/>
      <c r="DG236" s="25">
        <f t="shared" si="221"/>
        <v>0</v>
      </c>
    </row>
    <row r="237" spans="1:111" x14ac:dyDescent="0.25">
      <c r="A237" s="13"/>
      <c r="B237" s="13"/>
      <c r="C237" s="13"/>
      <c r="D237" s="24"/>
      <c r="E237" s="24"/>
      <c r="F237" s="100">
        <f t="shared" si="193"/>
        <v>0</v>
      </c>
      <c r="G237" s="21"/>
      <c r="J237" s="63"/>
      <c r="L237" s="63" t="s">
        <v>58</v>
      </c>
      <c r="M237" s="23" t="s">
        <v>61</v>
      </c>
      <c r="N237" s="13" t="s">
        <v>170</v>
      </c>
      <c r="O237" s="13" t="s">
        <v>148</v>
      </c>
      <c r="P237" s="13" t="s">
        <v>171</v>
      </c>
      <c r="U237" s="12">
        <f t="shared" si="194"/>
        <v>90</v>
      </c>
      <c r="X237" s="13"/>
      <c r="Y237" s="13"/>
      <c r="AA237" s="34" t="s">
        <v>84</v>
      </c>
      <c r="AB237" s="25">
        <v>0</v>
      </c>
      <c r="AC237" s="25">
        <f t="shared" si="195"/>
        <v>0</v>
      </c>
      <c r="AD237" s="55"/>
      <c r="AE237" s="55"/>
      <c r="AF237" s="45">
        <f t="shared" si="196"/>
        <v>0</v>
      </c>
      <c r="AG237" s="46" t="e">
        <f t="shared" si="197"/>
        <v>#DIV/0!</v>
      </c>
      <c r="AH237" s="26">
        <f t="shared" si="198"/>
        <v>0</v>
      </c>
      <c r="AI237" s="46" t="e">
        <f t="shared" si="199"/>
        <v>#DIV/0!</v>
      </c>
      <c r="AJ237" s="46" t="e">
        <f t="shared" si="200"/>
        <v>#DIV/0!</v>
      </c>
      <c r="AK237" s="61">
        <v>1</v>
      </c>
      <c r="AL237" s="27" t="e">
        <f t="shared" si="201"/>
        <v>#DIV/0!</v>
      </c>
      <c r="AM237" s="25" t="e">
        <f t="shared" si="202"/>
        <v>#DIV/0!</v>
      </c>
      <c r="AN237" s="25" t="e">
        <f t="shared" si="203"/>
        <v>#DIV/0!</v>
      </c>
      <c r="AO237" s="25" t="e">
        <f t="shared" si="204"/>
        <v>#DIV/0!</v>
      </c>
      <c r="AR237" s="11">
        <f t="shared" si="205"/>
        <v>180</v>
      </c>
      <c r="AS237" s="20" t="s">
        <v>147</v>
      </c>
      <c r="AU237" s="13" t="s">
        <v>142</v>
      </c>
      <c r="AV237" s="75" t="e">
        <f>VLOOKUP(AT237,Ülke!$A$1:$D$46,2,0)</f>
        <v>#N/A</v>
      </c>
      <c r="AW237" s="29" t="e">
        <f t="shared" si="206"/>
        <v>#DIV/0!</v>
      </c>
      <c r="AX237" s="64" t="e">
        <f t="shared" si="207"/>
        <v>#DIV/0!</v>
      </c>
      <c r="AY237" s="65">
        <v>43846</v>
      </c>
      <c r="AZ237" s="65">
        <v>44675</v>
      </c>
      <c r="BA237" s="50">
        <f t="shared" si="208"/>
        <v>-44675</v>
      </c>
      <c r="BB237" s="66" t="e">
        <f t="shared" si="209"/>
        <v>#DIV/0!</v>
      </c>
      <c r="BC237" s="67">
        <v>44676</v>
      </c>
      <c r="BD237" s="66" t="s">
        <v>118</v>
      </c>
      <c r="BE237" s="58" t="e">
        <f t="shared" si="210"/>
        <v>#DIV/0!</v>
      </c>
      <c r="BF237" s="30" t="e">
        <f t="shared" si="211"/>
        <v>#DIV/0!</v>
      </c>
      <c r="BG237" s="31"/>
      <c r="BH237" s="32" t="e">
        <f t="shared" si="212"/>
        <v>#DIV/0!</v>
      </c>
      <c r="BI237" s="28">
        <v>0.05</v>
      </c>
      <c r="BJ237" s="28">
        <v>2.5000000000000001E-2</v>
      </c>
      <c r="BK237" s="33" t="e">
        <f t="shared" si="213"/>
        <v>#DIV/0!</v>
      </c>
      <c r="BL237" s="33" t="e">
        <f t="shared" si="219"/>
        <v>#DIV/0!</v>
      </c>
      <c r="BM237" s="48" t="s">
        <v>139</v>
      </c>
      <c r="BO237" s="14" t="s">
        <v>84</v>
      </c>
      <c r="BP237" s="68"/>
      <c r="BQ237" s="14"/>
      <c r="BR237" s="35">
        <v>1257250.1000000001</v>
      </c>
      <c r="BS237" s="73">
        <v>62862.51</v>
      </c>
      <c r="BT237" s="98" t="e">
        <f t="shared" si="214"/>
        <v>#DIV/0!</v>
      </c>
      <c r="BU237" s="35">
        <v>45540</v>
      </c>
      <c r="BV237" s="36" t="s">
        <v>84</v>
      </c>
      <c r="BW237" s="37" t="s">
        <v>90</v>
      </c>
      <c r="BX237" s="38"/>
      <c r="BY237" s="36" t="s">
        <v>84</v>
      </c>
      <c r="BZ237" s="57">
        <v>2023</v>
      </c>
      <c r="CA237" s="32">
        <f>VLOOKUP(BZ237,$GP$1:$GR$17,2,0)</f>
        <v>31680</v>
      </c>
      <c r="CB237" s="32">
        <f>VLOOKUP(BZ237,$GP$1:$GR$17,3,0)</f>
        <v>264294</v>
      </c>
      <c r="CC237" s="32" t="e">
        <f t="shared" si="220"/>
        <v>#DIV/0!</v>
      </c>
      <c r="CD237" s="14" t="str">
        <f t="shared" si="215"/>
        <v/>
      </c>
      <c r="CF237" s="69">
        <f t="shared" si="216"/>
        <v>45540</v>
      </c>
      <c r="CG237" s="69" t="e">
        <f t="shared" si="217"/>
        <v>#DIV/0!</v>
      </c>
      <c r="CH237" s="69" t="e">
        <f t="shared" si="218"/>
        <v>#DIV/0!</v>
      </c>
      <c r="CL237" s="25"/>
      <c r="CM237" s="25"/>
      <c r="CN237" s="25"/>
      <c r="CR237" s="25"/>
      <c r="CS237" s="25"/>
      <c r="CT237" s="25"/>
      <c r="CX237" s="25"/>
      <c r="CY237" s="25"/>
      <c r="CZ237" s="25"/>
      <c r="DD237" s="25"/>
      <c r="DE237" s="25"/>
      <c r="DF237" s="25"/>
      <c r="DG237" s="25">
        <f t="shared" si="221"/>
        <v>0</v>
      </c>
    </row>
    <row r="238" spans="1:111" x14ac:dyDescent="0.25">
      <c r="A238" s="13"/>
      <c r="B238" s="13"/>
      <c r="C238" s="13"/>
      <c r="D238" s="24"/>
      <c r="E238" s="24"/>
      <c r="F238" s="100">
        <f t="shared" si="193"/>
        <v>0</v>
      </c>
      <c r="G238" s="21"/>
      <c r="J238" s="63"/>
      <c r="L238" s="63" t="s">
        <v>58</v>
      </c>
      <c r="M238" s="23" t="s">
        <v>61</v>
      </c>
      <c r="N238" s="13" t="s">
        <v>170</v>
      </c>
      <c r="O238" s="13" t="s">
        <v>148</v>
      </c>
      <c r="P238" s="13" t="s">
        <v>171</v>
      </c>
      <c r="U238" s="12">
        <f t="shared" si="194"/>
        <v>90</v>
      </c>
      <c r="X238" s="13"/>
      <c r="Y238" s="13"/>
      <c r="AA238" s="34" t="s">
        <v>84</v>
      </c>
      <c r="AB238" s="25">
        <v>0</v>
      </c>
      <c r="AC238" s="25">
        <f t="shared" si="195"/>
        <v>0</v>
      </c>
      <c r="AD238" s="55"/>
      <c r="AE238" s="55"/>
      <c r="AF238" s="45">
        <f t="shared" si="196"/>
        <v>0</v>
      </c>
      <c r="AG238" s="46" t="e">
        <f t="shared" si="197"/>
        <v>#DIV/0!</v>
      </c>
      <c r="AH238" s="26">
        <f t="shared" si="198"/>
        <v>0</v>
      </c>
      <c r="AI238" s="46" t="e">
        <f t="shared" si="199"/>
        <v>#DIV/0!</v>
      </c>
      <c r="AJ238" s="46" t="e">
        <f t="shared" si="200"/>
        <v>#DIV/0!</v>
      </c>
      <c r="AK238" s="61">
        <v>1</v>
      </c>
      <c r="AL238" s="27" t="e">
        <f t="shared" si="201"/>
        <v>#DIV/0!</v>
      </c>
      <c r="AM238" s="25" t="e">
        <f t="shared" si="202"/>
        <v>#DIV/0!</v>
      </c>
      <c r="AN238" s="25" t="e">
        <f t="shared" si="203"/>
        <v>#DIV/0!</v>
      </c>
      <c r="AO238" s="25" t="e">
        <f t="shared" si="204"/>
        <v>#DIV/0!</v>
      </c>
      <c r="AR238" s="11">
        <f t="shared" si="205"/>
        <v>180</v>
      </c>
      <c r="AS238" s="20" t="s">
        <v>147</v>
      </c>
      <c r="AU238" s="13" t="s">
        <v>142</v>
      </c>
      <c r="AV238" s="75" t="e">
        <f>VLOOKUP(AT238,Ülke!$A$1:$D$46,2,0)</f>
        <v>#N/A</v>
      </c>
      <c r="AW238" s="29" t="e">
        <f t="shared" si="206"/>
        <v>#DIV/0!</v>
      </c>
      <c r="AX238" s="64" t="e">
        <f t="shared" si="207"/>
        <v>#DIV/0!</v>
      </c>
      <c r="AY238" s="65">
        <v>43846</v>
      </c>
      <c r="AZ238" s="65">
        <v>44675</v>
      </c>
      <c r="BA238" s="50">
        <f t="shared" si="208"/>
        <v>-44675</v>
      </c>
      <c r="BB238" s="66" t="e">
        <f t="shared" si="209"/>
        <v>#DIV/0!</v>
      </c>
      <c r="BC238" s="67">
        <v>44676</v>
      </c>
      <c r="BD238" s="66" t="s">
        <v>118</v>
      </c>
      <c r="BE238" s="58" t="e">
        <f t="shared" si="210"/>
        <v>#DIV/0!</v>
      </c>
      <c r="BF238" s="30" t="e">
        <f t="shared" si="211"/>
        <v>#DIV/0!</v>
      </c>
      <c r="BG238" s="31"/>
      <c r="BH238" s="32" t="e">
        <f t="shared" si="212"/>
        <v>#DIV/0!</v>
      </c>
      <c r="BI238" s="28">
        <v>0.05</v>
      </c>
      <c r="BJ238" s="28">
        <v>2.5000000000000001E-2</v>
      </c>
      <c r="BK238" s="33" t="e">
        <f t="shared" si="213"/>
        <v>#DIV/0!</v>
      </c>
      <c r="BL238" s="33" t="e">
        <f t="shared" si="219"/>
        <v>#DIV/0!</v>
      </c>
      <c r="BM238" s="48" t="s">
        <v>139</v>
      </c>
      <c r="BO238" s="14" t="s">
        <v>84</v>
      </c>
      <c r="BP238" s="68"/>
      <c r="BQ238" s="14"/>
      <c r="BR238" s="35">
        <v>1257250.1000000001</v>
      </c>
      <c r="BS238" s="73">
        <v>62862.51</v>
      </c>
      <c r="BT238" s="98" t="e">
        <f t="shared" si="214"/>
        <v>#DIV/0!</v>
      </c>
      <c r="BU238" s="35">
        <v>45540</v>
      </c>
      <c r="BV238" s="36" t="s">
        <v>84</v>
      </c>
      <c r="BW238" s="37" t="s">
        <v>90</v>
      </c>
      <c r="BX238" s="38"/>
      <c r="BY238" s="36" t="s">
        <v>84</v>
      </c>
      <c r="BZ238" s="57">
        <v>2023</v>
      </c>
      <c r="CA238" s="32">
        <f>VLOOKUP(BZ238,$GP$1:$GR$17,2,0)</f>
        <v>31680</v>
      </c>
      <c r="CB238" s="32">
        <f>VLOOKUP(BZ238,$GP$1:$GR$17,3,0)</f>
        <v>264294</v>
      </c>
      <c r="CC238" s="32" t="e">
        <f t="shared" si="220"/>
        <v>#DIV/0!</v>
      </c>
      <c r="CD238" s="14" t="str">
        <f t="shared" si="215"/>
        <v/>
      </c>
      <c r="CF238" s="69">
        <f t="shared" si="216"/>
        <v>45540</v>
      </c>
      <c r="CG238" s="69" t="e">
        <f t="shared" si="217"/>
        <v>#DIV/0!</v>
      </c>
      <c r="CH238" s="69" t="e">
        <f t="shared" si="218"/>
        <v>#DIV/0!</v>
      </c>
      <c r="CL238" s="25"/>
      <c r="CM238" s="25"/>
      <c r="CN238" s="25"/>
      <c r="CR238" s="25"/>
      <c r="CS238" s="25"/>
      <c r="CT238" s="25"/>
      <c r="CX238" s="25"/>
      <c r="CY238" s="25"/>
      <c r="CZ238" s="25"/>
      <c r="DD238" s="25"/>
      <c r="DE238" s="25"/>
      <c r="DF238" s="25"/>
      <c r="DG238" s="25">
        <f t="shared" si="221"/>
        <v>0</v>
      </c>
    </row>
    <row r="239" spans="1:111" x14ac:dyDescent="0.25">
      <c r="A239" s="13"/>
      <c r="B239" s="13"/>
      <c r="C239" s="13"/>
      <c r="D239" s="24"/>
      <c r="E239" s="24"/>
      <c r="F239" s="100">
        <f t="shared" si="193"/>
        <v>0</v>
      </c>
      <c r="G239" s="21"/>
      <c r="J239" s="63"/>
      <c r="L239" s="63" t="s">
        <v>58</v>
      </c>
      <c r="M239" s="23" t="s">
        <v>61</v>
      </c>
      <c r="N239" s="13" t="s">
        <v>170</v>
      </c>
      <c r="O239" s="13" t="s">
        <v>148</v>
      </c>
      <c r="P239" s="13" t="s">
        <v>171</v>
      </c>
      <c r="U239" s="12">
        <f t="shared" si="194"/>
        <v>90</v>
      </c>
      <c r="X239" s="13"/>
      <c r="Y239" s="13"/>
      <c r="AA239" s="34" t="s">
        <v>84</v>
      </c>
      <c r="AB239" s="25">
        <v>0</v>
      </c>
      <c r="AC239" s="25">
        <f t="shared" si="195"/>
        <v>0</v>
      </c>
      <c r="AD239" s="55"/>
      <c r="AE239" s="55"/>
      <c r="AF239" s="45">
        <f t="shared" si="196"/>
        <v>0</v>
      </c>
      <c r="AG239" s="46" t="e">
        <f t="shared" si="197"/>
        <v>#DIV/0!</v>
      </c>
      <c r="AH239" s="26">
        <f t="shared" si="198"/>
        <v>0</v>
      </c>
      <c r="AI239" s="46" t="e">
        <f t="shared" si="199"/>
        <v>#DIV/0!</v>
      </c>
      <c r="AJ239" s="46" t="e">
        <f t="shared" si="200"/>
        <v>#DIV/0!</v>
      </c>
      <c r="AK239" s="61">
        <v>1</v>
      </c>
      <c r="AL239" s="27" t="e">
        <f t="shared" si="201"/>
        <v>#DIV/0!</v>
      </c>
      <c r="AM239" s="25" t="e">
        <f t="shared" si="202"/>
        <v>#DIV/0!</v>
      </c>
      <c r="AN239" s="25" t="e">
        <f t="shared" si="203"/>
        <v>#DIV/0!</v>
      </c>
      <c r="AO239" s="25" t="e">
        <f t="shared" si="204"/>
        <v>#DIV/0!</v>
      </c>
      <c r="AR239" s="11">
        <f t="shared" si="205"/>
        <v>180</v>
      </c>
      <c r="AS239" s="20" t="s">
        <v>147</v>
      </c>
      <c r="AU239" s="13" t="s">
        <v>142</v>
      </c>
      <c r="AV239" s="75" t="e">
        <f>VLOOKUP(AT239,Ülke!$A$1:$D$46,2,0)</f>
        <v>#N/A</v>
      </c>
      <c r="AW239" s="29" t="e">
        <f t="shared" si="206"/>
        <v>#DIV/0!</v>
      </c>
      <c r="AX239" s="64" t="e">
        <f t="shared" si="207"/>
        <v>#DIV/0!</v>
      </c>
      <c r="AY239" s="65">
        <v>43846</v>
      </c>
      <c r="AZ239" s="65">
        <v>44675</v>
      </c>
      <c r="BA239" s="50">
        <f t="shared" si="208"/>
        <v>-44675</v>
      </c>
      <c r="BB239" s="66" t="e">
        <f t="shared" si="209"/>
        <v>#DIV/0!</v>
      </c>
      <c r="BC239" s="67">
        <v>44676</v>
      </c>
      <c r="BD239" s="66" t="s">
        <v>118</v>
      </c>
      <c r="BE239" s="58" t="e">
        <f t="shared" si="210"/>
        <v>#DIV/0!</v>
      </c>
      <c r="BF239" s="30" t="e">
        <f t="shared" si="211"/>
        <v>#DIV/0!</v>
      </c>
      <c r="BG239" s="31"/>
      <c r="BH239" s="32" t="e">
        <f t="shared" si="212"/>
        <v>#DIV/0!</v>
      </c>
      <c r="BI239" s="28">
        <v>0.05</v>
      </c>
      <c r="BJ239" s="28">
        <v>2.5000000000000001E-2</v>
      </c>
      <c r="BK239" s="33" t="e">
        <f t="shared" si="213"/>
        <v>#DIV/0!</v>
      </c>
      <c r="BL239" s="33" t="e">
        <f t="shared" si="219"/>
        <v>#DIV/0!</v>
      </c>
      <c r="BM239" s="48" t="s">
        <v>139</v>
      </c>
      <c r="BO239" s="14" t="s">
        <v>84</v>
      </c>
      <c r="BP239" s="68"/>
      <c r="BQ239" s="14"/>
      <c r="BR239" s="35">
        <v>1257250.1000000001</v>
      </c>
      <c r="BS239" s="73">
        <v>62862.51</v>
      </c>
      <c r="BT239" s="98" t="e">
        <f t="shared" si="214"/>
        <v>#DIV/0!</v>
      </c>
      <c r="BU239" s="35">
        <v>45540</v>
      </c>
      <c r="BV239" s="36" t="s">
        <v>84</v>
      </c>
      <c r="BW239" s="37" t="s">
        <v>90</v>
      </c>
      <c r="BX239" s="38"/>
      <c r="BY239" s="36" t="s">
        <v>84</v>
      </c>
      <c r="BZ239" s="57">
        <v>2023</v>
      </c>
      <c r="CA239" s="32">
        <f>VLOOKUP(BZ239,$GP$1:$GR$17,2,0)</f>
        <v>31680</v>
      </c>
      <c r="CB239" s="32">
        <f>VLOOKUP(BZ239,$GP$1:$GR$17,3,0)</f>
        <v>264294</v>
      </c>
      <c r="CC239" s="32" t="e">
        <f t="shared" si="220"/>
        <v>#DIV/0!</v>
      </c>
      <c r="CD239" s="14" t="str">
        <f t="shared" si="215"/>
        <v/>
      </c>
      <c r="CF239" s="69">
        <f t="shared" si="216"/>
        <v>45540</v>
      </c>
      <c r="CG239" s="69" t="e">
        <f t="shared" si="217"/>
        <v>#DIV/0!</v>
      </c>
      <c r="CH239" s="69" t="e">
        <f t="shared" si="218"/>
        <v>#DIV/0!</v>
      </c>
      <c r="CL239" s="25"/>
      <c r="CM239" s="25"/>
      <c r="CN239" s="25"/>
      <c r="CR239" s="25"/>
      <c r="CS239" s="25"/>
      <c r="CT239" s="25"/>
      <c r="CX239" s="25"/>
      <c r="CY239" s="25"/>
      <c r="CZ239" s="25"/>
      <c r="DD239" s="25"/>
      <c r="DE239" s="25"/>
      <c r="DF239" s="25"/>
      <c r="DG239" s="25">
        <f t="shared" si="221"/>
        <v>0</v>
      </c>
    </row>
    <row r="240" spans="1:111" x14ac:dyDescent="0.25">
      <c r="A240" s="13"/>
      <c r="B240" s="13"/>
      <c r="C240" s="13"/>
      <c r="D240" s="24"/>
      <c r="E240" s="24"/>
      <c r="F240" s="100">
        <f t="shared" si="193"/>
        <v>0</v>
      </c>
      <c r="G240" s="21"/>
      <c r="J240" s="63"/>
      <c r="L240" s="63" t="s">
        <v>58</v>
      </c>
      <c r="M240" s="23" t="s">
        <v>61</v>
      </c>
      <c r="N240" s="13" t="s">
        <v>170</v>
      </c>
      <c r="O240" s="13" t="s">
        <v>148</v>
      </c>
      <c r="P240" s="13" t="s">
        <v>171</v>
      </c>
      <c r="U240" s="12">
        <f t="shared" si="194"/>
        <v>90</v>
      </c>
      <c r="X240" s="13"/>
      <c r="Y240" s="13"/>
      <c r="AA240" s="34" t="s">
        <v>84</v>
      </c>
      <c r="AB240" s="25">
        <v>0</v>
      </c>
      <c r="AC240" s="25">
        <f t="shared" si="195"/>
        <v>0</v>
      </c>
      <c r="AD240" s="55"/>
      <c r="AE240" s="55"/>
      <c r="AF240" s="45">
        <f t="shared" si="196"/>
        <v>0</v>
      </c>
      <c r="AG240" s="46" t="e">
        <f t="shared" si="197"/>
        <v>#DIV/0!</v>
      </c>
      <c r="AH240" s="26">
        <f t="shared" si="198"/>
        <v>0</v>
      </c>
      <c r="AI240" s="46" t="e">
        <f t="shared" si="199"/>
        <v>#DIV/0!</v>
      </c>
      <c r="AJ240" s="46" t="e">
        <f t="shared" si="200"/>
        <v>#DIV/0!</v>
      </c>
      <c r="AK240" s="61">
        <v>1</v>
      </c>
      <c r="AL240" s="27" t="e">
        <f t="shared" si="201"/>
        <v>#DIV/0!</v>
      </c>
      <c r="AM240" s="25" t="e">
        <f t="shared" si="202"/>
        <v>#DIV/0!</v>
      </c>
      <c r="AN240" s="25" t="e">
        <f t="shared" si="203"/>
        <v>#DIV/0!</v>
      </c>
      <c r="AO240" s="25" t="e">
        <f t="shared" si="204"/>
        <v>#DIV/0!</v>
      </c>
      <c r="AR240" s="11">
        <f t="shared" si="205"/>
        <v>180</v>
      </c>
      <c r="AS240" s="20" t="s">
        <v>147</v>
      </c>
      <c r="AU240" s="13" t="s">
        <v>142</v>
      </c>
      <c r="AV240" s="75" t="e">
        <f>VLOOKUP(AT240,Ülke!$A$1:$D$46,2,0)</f>
        <v>#N/A</v>
      </c>
      <c r="AW240" s="29" t="e">
        <f t="shared" si="206"/>
        <v>#DIV/0!</v>
      </c>
      <c r="AX240" s="64" t="e">
        <f t="shared" si="207"/>
        <v>#DIV/0!</v>
      </c>
      <c r="AY240" s="65">
        <v>43846</v>
      </c>
      <c r="AZ240" s="65">
        <v>44675</v>
      </c>
      <c r="BA240" s="50">
        <f t="shared" si="208"/>
        <v>-44675</v>
      </c>
      <c r="BB240" s="66" t="e">
        <f t="shared" si="209"/>
        <v>#DIV/0!</v>
      </c>
      <c r="BC240" s="67">
        <v>44676</v>
      </c>
      <c r="BD240" s="66" t="s">
        <v>118</v>
      </c>
      <c r="BE240" s="58" t="e">
        <f t="shared" si="210"/>
        <v>#DIV/0!</v>
      </c>
      <c r="BF240" s="30" t="e">
        <f t="shared" si="211"/>
        <v>#DIV/0!</v>
      </c>
      <c r="BG240" s="31"/>
      <c r="BH240" s="32" t="e">
        <f t="shared" si="212"/>
        <v>#DIV/0!</v>
      </c>
      <c r="BI240" s="28">
        <v>0.05</v>
      </c>
      <c r="BJ240" s="28">
        <v>2.5000000000000001E-2</v>
      </c>
      <c r="BK240" s="33" t="e">
        <f t="shared" si="213"/>
        <v>#DIV/0!</v>
      </c>
      <c r="BL240" s="33" t="e">
        <f t="shared" si="219"/>
        <v>#DIV/0!</v>
      </c>
      <c r="BM240" s="48" t="s">
        <v>139</v>
      </c>
      <c r="BO240" s="14" t="s">
        <v>84</v>
      </c>
      <c r="BP240" s="68"/>
      <c r="BQ240" s="14"/>
      <c r="BR240" s="35">
        <v>1257250.1000000001</v>
      </c>
      <c r="BS240" s="73">
        <v>62862.51</v>
      </c>
      <c r="BT240" s="98" t="e">
        <f t="shared" si="214"/>
        <v>#DIV/0!</v>
      </c>
      <c r="BU240" s="35">
        <v>45540</v>
      </c>
      <c r="BV240" s="36" t="s">
        <v>84</v>
      </c>
      <c r="BW240" s="37" t="s">
        <v>90</v>
      </c>
      <c r="BX240" s="38"/>
      <c r="BY240" s="36" t="s">
        <v>84</v>
      </c>
      <c r="BZ240" s="57">
        <v>2023</v>
      </c>
      <c r="CA240" s="32">
        <f>VLOOKUP(BZ240,$GP$1:$GR$17,2,0)</f>
        <v>31680</v>
      </c>
      <c r="CB240" s="32">
        <f>VLOOKUP(BZ240,$GP$1:$GR$17,3,0)</f>
        <v>264294</v>
      </c>
      <c r="CC240" s="32" t="e">
        <f t="shared" si="220"/>
        <v>#DIV/0!</v>
      </c>
      <c r="CD240" s="14" t="str">
        <f t="shared" si="215"/>
        <v/>
      </c>
      <c r="CF240" s="69">
        <f t="shared" si="216"/>
        <v>45540</v>
      </c>
      <c r="CG240" s="69" t="e">
        <f t="shared" si="217"/>
        <v>#DIV/0!</v>
      </c>
      <c r="CH240" s="69" t="e">
        <f t="shared" si="218"/>
        <v>#DIV/0!</v>
      </c>
      <c r="CL240" s="25"/>
      <c r="CM240" s="25"/>
      <c r="CN240" s="25"/>
      <c r="CR240" s="25"/>
      <c r="CS240" s="25"/>
      <c r="CT240" s="25"/>
      <c r="CX240" s="25"/>
      <c r="CY240" s="25"/>
      <c r="CZ240" s="25"/>
      <c r="DD240" s="25"/>
      <c r="DE240" s="25"/>
      <c r="DF240" s="25"/>
      <c r="DG240" s="25">
        <f t="shared" si="221"/>
        <v>0</v>
      </c>
    </row>
    <row r="241" spans="1:111" x14ac:dyDescent="0.25">
      <c r="A241" s="13"/>
      <c r="B241" s="13"/>
      <c r="C241" s="13"/>
      <c r="D241" s="24"/>
      <c r="E241" s="24"/>
      <c r="F241" s="100">
        <f t="shared" si="193"/>
        <v>0</v>
      </c>
      <c r="G241" s="21"/>
      <c r="J241" s="63"/>
      <c r="L241" s="63" t="s">
        <v>58</v>
      </c>
      <c r="M241" s="23" t="s">
        <v>61</v>
      </c>
      <c r="N241" s="13" t="s">
        <v>170</v>
      </c>
      <c r="O241" s="13" t="s">
        <v>148</v>
      </c>
      <c r="P241" s="13" t="s">
        <v>171</v>
      </c>
      <c r="U241" s="12">
        <f t="shared" si="194"/>
        <v>90</v>
      </c>
      <c r="X241" s="13"/>
      <c r="Y241" s="13"/>
      <c r="AA241" s="34" t="s">
        <v>84</v>
      </c>
      <c r="AB241" s="25">
        <v>0</v>
      </c>
      <c r="AC241" s="25">
        <f t="shared" si="195"/>
        <v>0</v>
      </c>
      <c r="AD241" s="55"/>
      <c r="AE241" s="55"/>
      <c r="AF241" s="45">
        <f t="shared" si="196"/>
        <v>0</v>
      </c>
      <c r="AG241" s="46" t="e">
        <f t="shared" si="197"/>
        <v>#DIV/0!</v>
      </c>
      <c r="AH241" s="26">
        <f t="shared" si="198"/>
        <v>0</v>
      </c>
      <c r="AI241" s="46" t="e">
        <f t="shared" si="199"/>
        <v>#DIV/0!</v>
      </c>
      <c r="AJ241" s="46" t="e">
        <f t="shared" si="200"/>
        <v>#DIV/0!</v>
      </c>
      <c r="AK241" s="61">
        <v>1</v>
      </c>
      <c r="AL241" s="27" t="e">
        <f t="shared" si="201"/>
        <v>#DIV/0!</v>
      </c>
      <c r="AM241" s="25" t="e">
        <f t="shared" si="202"/>
        <v>#DIV/0!</v>
      </c>
      <c r="AN241" s="25" t="e">
        <f t="shared" si="203"/>
        <v>#DIV/0!</v>
      </c>
      <c r="AO241" s="25" t="e">
        <f t="shared" si="204"/>
        <v>#DIV/0!</v>
      </c>
      <c r="AR241" s="11">
        <f t="shared" si="205"/>
        <v>180</v>
      </c>
      <c r="AS241" s="20" t="s">
        <v>147</v>
      </c>
      <c r="AU241" s="13" t="s">
        <v>142</v>
      </c>
      <c r="AV241" s="75" t="e">
        <f>VLOOKUP(AT241,Ülke!$A$1:$D$46,2,0)</f>
        <v>#N/A</v>
      </c>
      <c r="AW241" s="29" t="e">
        <f t="shared" si="206"/>
        <v>#DIV/0!</v>
      </c>
      <c r="AX241" s="64" t="e">
        <f t="shared" si="207"/>
        <v>#DIV/0!</v>
      </c>
      <c r="AY241" s="65">
        <v>43846</v>
      </c>
      <c r="AZ241" s="65">
        <v>44675</v>
      </c>
      <c r="BA241" s="50">
        <f t="shared" si="208"/>
        <v>-44675</v>
      </c>
      <c r="BB241" s="66" t="e">
        <f t="shared" si="209"/>
        <v>#DIV/0!</v>
      </c>
      <c r="BC241" s="67">
        <v>44676</v>
      </c>
      <c r="BD241" s="66" t="s">
        <v>118</v>
      </c>
      <c r="BE241" s="58" t="e">
        <f t="shared" si="210"/>
        <v>#DIV/0!</v>
      </c>
      <c r="BF241" s="30" t="e">
        <f t="shared" si="211"/>
        <v>#DIV/0!</v>
      </c>
      <c r="BG241" s="31"/>
      <c r="BH241" s="32" t="e">
        <f t="shared" si="212"/>
        <v>#DIV/0!</v>
      </c>
      <c r="BI241" s="28">
        <v>0.05</v>
      </c>
      <c r="BJ241" s="28">
        <v>2.5000000000000001E-2</v>
      </c>
      <c r="BK241" s="33" t="e">
        <f t="shared" si="213"/>
        <v>#DIV/0!</v>
      </c>
      <c r="BL241" s="33" t="e">
        <f t="shared" si="219"/>
        <v>#DIV/0!</v>
      </c>
      <c r="BM241" s="48" t="s">
        <v>139</v>
      </c>
      <c r="BO241" s="14" t="s">
        <v>84</v>
      </c>
      <c r="BP241" s="68"/>
      <c r="BQ241" s="14"/>
      <c r="BR241" s="35">
        <v>1257250.1000000001</v>
      </c>
      <c r="BS241" s="73">
        <v>62862.51</v>
      </c>
      <c r="BT241" s="98" t="e">
        <f t="shared" si="214"/>
        <v>#DIV/0!</v>
      </c>
      <c r="BU241" s="35">
        <v>45540</v>
      </c>
      <c r="BV241" s="36" t="s">
        <v>84</v>
      </c>
      <c r="BW241" s="37" t="s">
        <v>90</v>
      </c>
      <c r="BX241" s="38"/>
      <c r="BY241" s="36" t="s">
        <v>84</v>
      </c>
      <c r="BZ241" s="57">
        <v>2023</v>
      </c>
      <c r="CA241" s="32">
        <f>VLOOKUP(BZ241,$GP$1:$GR$17,2,0)</f>
        <v>31680</v>
      </c>
      <c r="CB241" s="32">
        <f>VLOOKUP(BZ241,$GP$1:$GR$17,3,0)</f>
        <v>264294</v>
      </c>
      <c r="CC241" s="32" t="e">
        <f t="shared" si="220"/>
        <v>#DIV/0!</v>
      </c>
      <c r="CD241" s="14" t="str">
        <f t="shared" si="215"/>
        <v/>
      </c>
      <c r="CF241" s="69">
        <f t="shared" si="216"/>
        <v>45540</v>
      </c>
      <c r="CG241" s="69" t="e">
        <f t="shared" si="217"/>
        <v>#DIV/0!</v>
      </c>
      <c r="CH241" s="69" t="e">
        <f t="shared" si="218"/>
        <v>#DIV/0!</v>
      </c>
      <c r="CL241" s="25"/>
      <c r="CM241" s="25"/>
      <c r="CN241" s="25"/>
      <c r="CR241" s="25"/>
      <c r="CS241" s="25"/>
      <c r="CT241" s="25"/>
      <c r="CX241" s="25"/>
      <c r="CY241" s="25"/>
      <c r="CZ241" s="25"/>
      <c r="DD241" s="25"/>
      <c r="DE241" s="25"/>
      <c r="DF241" s="25"/>
      <c r="DG241" s="25">
        <f t="shared" si="221"/>
        <v>0</v>
      </c>
    </row>
    <row r="242" spans="1:111" x14ac:dyDescent="0.25">
      <c r="A242" s="13"/>
      <c r="B242" s="13"/>
      <c r="C242" s="13"/>
      <c r="D242" s="24"/>
      <c r="E242" s="24"/>
      <c r="F242" s="100">
        <f t="shared" si="193"/>
        <v>0</v>
      </c>
      <c r="G242" s="21"/>
      <c r="J242" s="63"/>
      <c r="L242" s="63" t="s">
        <v>58</v>
      </c>
      <c r="M242" s="23" t="s">
        <v>61</v>
      </c>
      <c r="N242" s="13" t="s">
        <v>170</v>
      </c>
      <c r="O242" s="13" t="s">
        <v>148</v>
      </c>
      <c r="P242" s="13" t="s">
        <v>171</v>
      </c>
      <c r="U242" s="12">
        <f t="shared" si="194"/>
        <v>90</v>
      </c>
      <c r="X242" s="13"/>
      <c r="Y242" s="13"/>
      <c r="AA242" s="34" t="s">
        <v>84</v>
      </c>
      <c r="AB242" s="25">
        <v>0</v>
      </c>
      <c r="AC242" s="25">
        <f t="shared" si="195"/>
        <v>0</v>
      </c>
      <c r="AD242" s="55"/>
      <c r="AE242" s="55"/>
      <c r="AF242" s="45">
        <f t="shared" si="196"/>
        <v>0</v>
      </c>
      <c r="AG242" s="46" t="e">
        <f t="shared" si="197"/>
        <v>#DIV/0!</v>
      </c>
      <c r="AH242" s="26">
        <f t="shared" si="198"/>
        <v>0</v>
      </c>
      <c r="AI242" s="46" t="e">
        <f t="shared" si="199"/>
        <v>#DIV/0!</v>
      </c>
      <c r="AJ242" s="46" t="e">
        <f t="shared" si="200"/>
        <v>#DIV/0!</v>
      </c>
      <c r="AK242" s="61">
        <v>1</v>
      </c>
      <c r="AL242" s="27" t="e">
        <f t="shared" si="201"/>
        <v>#DIV/0!</v>
      </c>
      <c r="AM242" s="25" t="e">
        <f t="shared" si="202"/>
        <v>#DIV/0!</v>
      </c>
      <c r="AN242" s="25" t="e">
        <f t="shared" si="203"/>
        <v>#DIV/0!</v>
      </c>
      <c r="AO242" s="25" t="e">
        <f t="shared" si="204"/>
        <v>#DIV/0!</v>
      </c>
      <c r="AR242" s="11">
        <f t="shared" si="205"/>
        <v>180</v>
      </c>
      <c r="AS242" s="20" t="s">
        <v>147</v>
      </c>
      <c r="AU242" s="13" t="s">
        <v>142</v>
      </c>
      <c r="AV242" s="75" t="e">
        <f>VLOOKUP(AT242,Ülke!$A$1:$D$46,2,0)</f>
        <v>#N/A</v>
      </c>
      <c r="AW242" s="29" t="e">
        <f t="shared" si="206"/>
        <v>#DIV/0!</v>
      </c>
      <c r="AX242" s="64" t="e">
        <f t="shared" si="207"/>
        <v>#DIV/0!</v>
      </c>
      <c r="AY242" s="65">
        <v>43846</v>
      </c>
      <c r="AZ242" s="65">
        <v>44675</v>
      </c>
      <c r="BA242" s="50">
        <f t="shared" si="208"/>
        <v>-44675</v>
      </c>
      <c r="BB242" s="66" t="e">
        <f t="shared" si="209"/>
        <v>#DIV/0!</v>
      </c>
      <c r="BC242" s="67">
        <v>44676</v>
      </c>
      <c r="BD242" s="66" t="s">
        <v>118</v>
      </c>
      <c r="BE242" s="58" t="e">
        <f t="shared" si="210"/>
        <v>#DIV/0!</v>
      </c>
      <c r="BF242" s="30" t="e">
        <f t="shared" si="211"/>
        <v>#DIV/0!</v>
      </c>
      <c r="BG242" s="31"/>
      <c r="BH242" s="32" t="e">
        <f t="shared" si="212"/>
        <v>#DIV/0!</v>
      </c>
      <c r="BI242" s="28">
        <v>0.05</v>
      </c>
      <c r="BJ242" s="28">
        <v>2.5000000000000001E-2</v>
      </c>
      <c r="BK242" s="33" t="e">
        <f t="shared" si="213"/>
        <v>#DIV/0!</v>
      </c>
      <c r="BL242" s="33" t="e">
        <f t="shared" si="219"/>
        <v>#DIV/0!</v>
      </c>
      <c r="BM242" s="48" t="s">
        <v>139</v>
      </c>
      <c r="BO242" s="14" t="s">
        <v>84</v>
      </c>
      <c r="BP242" s="68"/>
      <c r="BQ242" s="14"/>
      <c r="BR242" s="35">
        <v>1257250.1000000001</v>
      </c>
      <c r="BS242" s="73">
        <v>62862.51</v>
      </c>
      <c r="BT242" s="98" t="e">
        <f t="shared" si="214"/>
        <v>#DIV/0!</v>
      </c>
      <c r="BU242" s="35">
        <v>45540</v>
      </c>
      <c r="BV242" s="36" t="s">
        <v>84</v>
      </c>
      <c r="BW242" s="37" t="s">
        <v>90</v>
      </c>
      <c r="BX242" s="38"/>
      <c r="BY242" s="36" t="s">
        <v>84</v>
      </c>
      <c r="BZ242" s="57">
        <v>2023</v>
      </c>
      <c r="CA242" s="32">
        <f>VLOOKUP(BZ242,$GP$1:$GR$17,2,0)</f>
        <v>31680</v>
      </c>
      <c r="CB242" s="32">
        <f>VLOOKUP(BZ242,$GP$1:$GR$17,3,0)</f>
        <v>264294</v>
      </c>
      <c r="CC242" s="32" t="e">
        <f t="shared" si="220"/>
        <v>#DIV/0!</v>
      </c>
      <c r="CD242" s="14" t="str">
        <f t="shared" si="215"/>
        <v/>
      </c>
      <c r="CF242" s="69">
        <f t="shared" si="216"/>
        <v>45540</v>
      </c>
      <c r="CG242" s="69" t="e">
        <f t="shared" si="217"/>
        <v>#DIV/0!</v>
      </c>
      <c r="CH242" s="69" t="e">
        <f t="shared" si="218"/>
        <v>#DIV/0!</v>
      </c>
      <c r="CL242" s="25"/>
      <c r="CM242" s="25"/>
      <c r="CN242" s="25"/>
      <c r="CR242" s="25"/>
      <c r="CS242" s="25"/>
      <c r="CT242" s="25"/>
      <c r="CX242" s="25"/>
      <c r="CY242" s="25"/>
      <c r="CZ242" s="25"/>
      <c r="DD242" s="25"/>
      <c r="DE242" s="25"/>
      <c r="DF242" s="25"/>
      <c r="DG242" s="25">
        <f t="shared" si="221"/>
        <v>0</v>
      </c>
    </row>
    <row r="243" spans="1:111" x14ac:dyDescent="0.25">
      <c r="A243" s="13"/>
      <c r="B243" s="13"/>
      <c r="C243" s="13"/>
      <c r="D243" s="24"/>
      <c r="E243" s="24"/>
      <c r="F243" s="100">
        <f t="shared" si="193"/>
        <v>0</v>
      </c>
      <c r="G243" s="21"/>
      <c r="J243" s="63"/>
      <c r="L243" s="63" t="s">
        <v>58</v>
      </c>
      <c r="M243" s="23" t="s">
        <v>61</v>
      </c>
      <c r="N243" s="13" t="s">
        <v>170</v>
      </c>
      <c r="O243" s="13" t="s">
        <v>148</v>
      </c>
      <c r="P243" s="13" t="s">
        <v>171</v>
      </c>
      <c r="U243" s="12">
        <f t="shared" si="194"/>
        <v>90</v>
      </c>
      <c r="X243" s="13"/>
      <c r="Y243" s="13"/>
      <c r="AA243" s="34" t="s">
        <v>84</v>
      </c>
      <c r="AB243" s="25">
        <v>0</v>
      </c>
      <c r="AC243" s="25">
        <f t="shared" si="195"/>
        <v>0</v>
      </c>
      <c r="AD243" s="55"/>
      <c r="AE243" s="55"/>
      <c r="AF243" s="45">
        <f t="shared" si="196"/>
        <v>0</v>
      </c>
      <c r="AG243" s="46" t="e">
        <f t="shared" si="197"/>
        <v>#DIV/0!</v>
      </c>
      <c r="AH243" s="26">
        <f t="shared" si="198"/>
        <v>0</v>
      </c>
      <c r="AI243" s="46" t="e">
        <f t="shared" si="199"/>
        <v>#DIV/0!</v>
      </c>
      <c r="AJ243" s="46" t="e">
        <f t="shared" si="200"/>
        <v>#DIV/0!</v>
      </c>
      <c r="AK243" s="61">
        <v>1</v>
      </c>
      <c r="AL243" s="27" t="e">
        <f t="shared" si="201"/>
        <v>#DIV/0!</v>
      </c>
      <c r="AM243" s="25" t="e">
        <f t="shared" si="202"/>
        <v>#DIV/0!</v>
      </c>
      <c r="AN243" s="25" t="e">
        <f t="shared" si="203"/>
        <v>#DIV/0!</v>
      </c>
      <c r="AO243" s="25" t="e">
        <f t="shared" si="204"/>
        <v>#DIV/0!</v>
      </c>
      <c r="AR243" s="11">
        <f t="shared" si="205"/>
        <v>180</v>
      </c>
      <c r="AS243" s="20" t="s">
        <v>147</v>
      </c>
      <c r="AU243" s="13" t="s">
        <v>142</v>
      </c>
      <c r="AV243" s="75" t="e">
        <f>VLOOKUP(AT243,Ülke!$A$1:$D$46,2,0)</f>
        <v>#N/A</v>
      </c>
      <c r="AW243" s="29" t="e">
        <f t="shared" si="206"/>
        <v>#DIV/0!</v>
      </c>
      <c r="AX243" s="64" t="e">
        <f t="shared" si="207"/>
        <v>#DIV/0!</v>
      </c>
      <c r="AY243" s="65">
        <v>43846</v>
      </c>
      <c r="AZ243" s="65">
        <v>44675</v>
      </c>
      <c r="BA243" s="50">
        <f t="shared" si="208"/>
        <v>-44675</v>
      </c>
      <c r="BB243" s="66" t="e">
        <f t="shared" si="209"/>
        <v>#DIV/0!</v>
      </c>
      <c r="BC243" s="67">
        <v>44676</v>
      </c>
      <c r="BD243" s="66" t="s">
        <v>118</v>
      </c>
      <c r="BE243" s="58" t="e">
        <f t="shared" si="210"/>
        <v>#DIV/0!</v>
      </c>
      <c r="BF243" s="30" t="e">
        <f t="shared" si="211"/>
        <v>#DIV/0!</v>
      </c>
      <c r="BG243" s="31"/>
      <c r="BH243" s="32" t="e">
        <f t="shared" si="212"/>
        <v>#DIV/0!</v>
      </c>
      <c r="BI243" s="28">
        <v>0.05</v>
      </c>
      <c r="BJ243" s="28">
        <v>2.5000000000000001E-2</v>
      </c>
      <c r="BK243" s="33" t="e">
        <f t="shared" si="213"/>
        <v>#DIV/0!</v>
      </c>
      <c r="BL243" s="33" t="e">
        <f t="shared" si="219"/>
        <v>#DIV/0!</v>
      </c>
      <c r="BM243" s="48" t="s">
        <v>139</v>
      </c>
      <c r="BO243" s="14" t="s">
        <v>84</v>
      </c>
      <c r="BP243" s="68"/>
      <c r="BQ243" s="14"/>
      <c r="BR243" s="35">
        <v>1257250.1000000001</v>
      </c>
      <c r="BS243" s="73">
        <v>62862.51</v>
      </c>
      <c r="BT243" s="98" t="e">
        <f t="shared" si="214"/>
        <v>#DIV/0!</v>
      </c>
      <c r="BU243" s="35">
        <v>45540</v>
      </c>
      <c r="BV243" s="36" t="s">
        <v>84</v>
      </c>
      <c r="BW243" s="37" t="s">
        <v>90</v>
      </c>
      <c r="BX243" s="38"/>
      <c r="BY243" s="36" t="s">
        <v>84</v>
      </c>
      <c r="BZ243" s="57">
        <v>2023</v>
      </c>
      <c r="CA243" s="32">
        <f>VLOOKUP(BZ243,$GP$1:$GR$17,2,0)</f>
        <v>31680</v>
      </c>
      <c r="CB243" s="32">
        <f>VLOOKUP(BZ243,$GP$1:$GR$17,3,0)</f>
        <v>264294</v>
      </c>
      <c r="CC243" s="32" t="e">
        <f t="shared" si="220"/>
        <v>#DIV/0!</v>
      </c>
      <c r="CD243" s="14" t="str">
        <f t="shared" si="215"/>
        <v/>
      </c>
      <c r="CF243" s="69">
        <f t="shared" si="216"/>
        <v>45540</v>
      </c>
      <c r="CG243" s="69" t="e">
        <f t="shared" si="217"/>
        <v>#DIV/0!</v>
      </c>
      <c r="CH243" s="69" t="e">
        <f t="shared" si="218"/>
        <v>#DIV/0!</v>
      </c>
      <c r="CL243" s="25"/>
      <c r="CM243" s="25"/>
      <c r="CN243" s="25"/>
      <c r="CR243" s="25"/>
      <c r="CS243" s="25"/>
      <c r="CT243" s="25"/>
      <c r="CX243" s="25"/>
      <c r="CY243" s="25"/>
      <c r="CZ243" s="25"/>
      <c r="DD243" s="25"/>
      <c r="DE243" s="25"/>
      <c r="DF243" s="25"/>
      <c r="DG243" s="25">
        <f t="shared" si="221"/>
        <v>0</v>
      </c>
    </row>
    <row r="244" spans="1:111" x14ac:dyDescent="0.25">
      <c r="A244" s="13"/>
      <c r="B244" s="13"/>
      <c r="C244" s="13"/>
      <c r="D244" s="24"/>
      <c r="E244" s="24"/>
      <c r="F244" s="100">
        <f t="shared" si="193"/>
        <v>0</v>
      </c>
      <c r="G244" s="21"/>
      <c r="J244" s="63"/>
      <c r="L244" s="63" t="s">
        <v>58</v>
      </c>
      <c r="M244" s="23" t="s">
        <v>61</v>
      </c>
      <c r="N244" s="13" t="s">
        <v>170</v>
      </c>
      <c r="O244" s="13" t="s">
        <v>148</v>
      </c>
      <c r="P244" s="13" t="s">
        <v>171</v>
      </c>
      <c r="U244" s="12">
        <f t="shared" si="194"/>
        <v>90</v>
      </c>
      <c r="X244" s="13"/>
      <c r="Y244" s="13"/>
      <c r="AA244" s="34" t="s">
        <v>84</v>
      </c>
      <c r="AB244" s="25">
        <v>0</v>
      </c>
      <c r="AC244" s="25">
        <f t="shared" si="195"/>
        <v>0</v>
      </c>
      <c r="AD244" s="55"/>
      <c r="AE244" s="55"/>
      <c r="AF244" s="45">
        <f t="shared" si="196"/>
        <v>0</v>
      </c>
      <c r="AG244" s="46" t="e">
        <f t="shared" si="197"/>
        <v>#DIV/0!</v>
      </c>
      <c r="AH244" s="26">
        <f t="shared" si="198"/>
        <v>0</v>
      </c>
      <c r="AI244" s="46" t="e">
        <f t="shared" si="199"/>
        <v>#DIV/0!</v>
      </c>
      <c r="AJ244" s="46" t="e">
        <f t="shared" si="200"/>
        <v>#DIV/0!</v>
      </c>
      <c r="AK244" s="61">
        <v>1</v>
      </c>
      <c r="AL244" s="27" t="e">
        <f t="shared" si="201"/>
        <v>#DIV/0!</v>
      </c>
      <c r="AM244" s="25" t="e">
        <f t="shared" si="202"/>
        <v>#DIV/0!</v>
      </c>
      <c r="AN244" s="25" t="e">
        <f t="shared" si="203"/>
        <v>#DIV/0!</v>
      </c>
      <c r="AO244" s="25" t="e">
        <f t="shared" si="204"/>
        <v>#DIV/0!</v>
      </c>
      <c r="AR244" s="11">
        <f t="shared" si="205"/>
        <v>180</v>
      </c>
      <c r="AS244" s="20" t="s">
        <v>147</v>
      </c>
      <c r="AU244" s="13" t="s">
        <v>142</v>
      </c>
      <c r="AV244" s="75" t="e">
        <f>VLOOKUP(AT244,Ülke!$A$1:$D$46,2,0)</f>
        <v>#N/A</v>
      </c>
      <c r="AW244" s="29" t="e">
        <f t="shared" si="206"/>
        <v>#DIV/0!</v>
      </c>
      <c r="AX244" s="64" t="e">
        <f t="shared" si="207"/>
        <v>#DIV/0!</v>
      </c>
      <c r="AY244" s="65">
        <v>43846</v>
      </c>
      <c r="AZ244" s="65">
        <v>44675</v>
      </c>
      <c r="BA244" s="50">
        <f t="shared" si="208"/>
        <v>-44675</v>
      </c>
      <c r="BB244" s="66" t="e">
        <f t="shared" si="209"/>
        <v>#DIV/0!</v>
      </c>
      <c r="BC244" s="67">
        <v>44676</v>
      </c>
      <c r="BD244" s="66" t="s">
        <v>118</v>
      </c>
      <c r="BE244" s="58" t="e">
        <f t="shared" si="210"/>
        <v>#DIV/0!</v>
      </c>
      <c r="BF244" s="30" t="e">
        <f t="shared" si="211"/>
        <v>#DIV/0!</v>
      </c>
      <c r="BG244" s="31"/>
      <c r="BH244" s="32" t="e">
        <f t="shared" si="212"/>
        <v>#DIV/0!</v>
      </c>
      <c r="BI244" s="28">
        <v>0.05</v>
      </c>
      <c r="BJ244" s="28">
        <v>2.5000000000000001E-2</v>
      </c>
      <c r="BK244" s="33" t="e">
        <f t="shared" si="213"/>
        <v>#DIV/0!</v>
      </c>
      <c r="BL244" s="33" t="e">
        <f t="shared" si="219"/>
        <v>#DIV/0!</v>
      </c>
      <c r="BM244" s="48" t="s">
        <v>139</v>
      </c>
      <c r="BO244" s="14" t="s">
        <v>84</v>
      </c>
      <c r="BP244" s="68"/>
      <c r="BQ244" s="14"/>
      <c r="BR244" s="35">
        <v>1257250.1000000001</v>
      </c>
      <c r="BS244" s="73">
        <v>62862.51</v>
      </c>
      <c r="BT244" s="98" t="e">
        <f t="shared" si="214"/>
        <v>#DIV/0!</v>
      </c>
      <c r="BU244" s="35">
        <v>45540</v>
      </c>
      <c r="BV244" s="36" t="s">
        <v>84</v>
      </c>
      <c r="BW244" s="37" t="s">
        <v>90</v>
      </c>
      <c r="BX244" s="38"/>
      <c r="BY244" s="36" t="s">
        <v>84</v>
      </c>
      <c r="BZ244" s="57">
        <v>2023</v>
      </c>
      <c r="CA244" s="32">
        <f>VLOOKUP(BZ244,$GP$1:$GR$17,2,0)</f>
        <v>31680</v>
      </c>
      <c r="CB244" s="32">
        <f>VLOOKUP(BZ244,$GP$1:$GR$17,3,0)</f>
        <v>264294</v>
      </c>
      <c r="CC244" s="32" t="e">
        <f t="shared" si="220"/>
        <v>#DIV/0!</v>
      </c>
      <c r="CD244" s="14" t="str">
        <f t="shared" si="215"/>
        <v/>
      </c>
      <c r="CF244" s="69">
        <f t="shared" si="216"/>
        <v>45540</v>
      </c>
      <c r="CG244" s="69" t="e">
        <f t="shared" si="217"/>
        <v>#DIV/0!</v>
      </c>
      <c r="CH244" s="69" t="e">
        <f t="shared" si="218"/>
        <v>#DIV/0!</v>
      </c>
      <c r="CL244" s="25"/>
      <c r="CM244" s="25"/>
      <c r="CN244" s="25"/>
      <c r="CR244" s="25"/>
      <c r="CS244" s="25"/>
      <c r="CT244" s="25"/>
      <c r="CX244" s="25"/>
      <c r="CY244" s="25"/>
      <c r="CZ244" s="25"/>
      <c r="DD244" s="25"/>
      <c r="DE244" s="25"/>
      <c r="DF244" s="25"/>
      <c r="DG244" s="25">
        <f t="shared" si="221"/>
        <v>0</v>
      </c>
    </row>
    <row r="245" spans="1:111" x14ac:dyDescent="0.25">
      <c r="A245" s="13"/>
      <c r="B245" s="13"/>
      <c r="C245" s="13"/>
      <c r="D245" s="24"/>
      <c r="E245" s="24"/>
      <c r="F245" s="100">
        <f t="shared" si="193"/>
        <v>0</v>
      </c>
      <c r="G245" s="21"/>
      <c r="J245" s="63"/>
      <c r="L245" s="63" t="s">
        <v>58</v>
      </c>
      <c r="M245" s="23" t="s">
        <v>61</v>
      </c>
      <c r="N245" s="13" t="s">
        <v>170</v>
      </c>
      <c r="O245" s="13" t="s">
        <v>148</v>
      </c>
      <c r="P245" s="13" t="s">
        <v>171</v>
      </c>
      <c r="U245" s="12">
        <f t="shared" si="194"/>
        <v>90</v>
      </c>
      <c r="X245" s="13"/>
      <c r="Y245" s="13"/>
      <c r="AA245" s="34" t="s">
        <v>84</v>
      </c>
      <c r="AB245" s="25">
        <v>0</v>
      </c>
      <c r="AC245" s="25">
        <f t="shared" si="195"/>
        <v>0</v>
      </c>
      <c r="AD245" s="55"/>
      <c r="AE245" s="55"/>
      <c r="AF245" s="45">
        <f t="shared" si="196"/>
        <v>0</v>
      </c>
      <c r="AG245" s="46" t="e">
        <f t="shared" si="197"/>
        <v>#DIV/0!</v>
      </c>
      <c r="AH245" s="26">
        <f t="shared" si="198"/>
        <v>0</v>
      </c>
      <c r="AI245" s="46" t="e">
        <f t="shared" si="199"/>
        <v>#DIV/0!</v>
      </c>
      <c r="AJ245" s="46" t="e">
        <f t="shared" si="200"/>
        <v>#DIV/0!</v>
      </c>
      <c r="AK245" s="61">
        <v>1</v>
      </c>
      <c r="AL245" s="27" t="e">
        <f t="shared" si="201"/>
        <v>#DIV/0!</v>
      </c>
      <c r="AM245" s="25" t="e">
        <f t="shared" si="202"/>
        <v>#DIV/0!</v>
      </c>
      <c r="AN245" s="25" t="e">
        <f t="shared" si="203"/>
        <v>#DIV/0!</v>
      </c>
      <c r="AO245" s="25" t="e">
        <f t="shared" si="204"/>
        <v>#DIV/0!</v>
      </c>
      <c r="AR245" s="11">
        <f t="shared" si="205"/>
        <v>180</v>
      </c>
      <c r="AS245" s="20" t="s">
        <v>147</v>
      </c>
      <c r="AU245" s="13" t="s">
        <v>142</v>
      </c>
      <c r="AV245" s="75" t="e">
        <f>VLOOKUP(AT245,Ülke!$A$1:$D$46,2,0)</f>
        <v>#N/A</v>
      </c>
      <c r="AW245" s="29" t="e">
        <f t="shared" si="206"/>
        <v>#DIV/0!</v>
      </c>
      <c r="AX245" s="64" t="e">
        <f t="shared" si="207"/>
        <v>#DIV/0!</v>
      </c>
      <c r="AY245" s="65">
        <v>43846</v>
      </c>
      <c r="AZ245" s="65">
        <v>44675</v>
      </c>
      <c r="BA245" s="50">
        <f t="shared" si="208"/>
        <v>-44675</v>
      </c>
      <c r="BB245" s="66" t="e">
        <f t="shared" si="209"/>
        <v>#DIV/0!</v>
      </c>
      <c r="BC245" s="67">
        <v>44676</v>
      </c>
      <c r="BD245" s="66" t="s">
        <v>118</v>
      </c>
      <c r="BE245" s="58" t="e">
        <f t="shared" si="210"/>
        <v>#DIV/0!</v>
      </c>
      <c r="BF245" s="30" t="e">
        <f t="shared" si="211"/>
        <v>#DIV/0!</v>
      </c>
      <c r="BG245" s="31"/>
      <c r="BH245" s="32" t="e">
        <f t="shared" si="212"/>
        <v>#DIV/0!</v>
      </c>
      <c r="BI245" s="28">
        <v>0.05</v>
      </c>
      <c r="BJ245" s="28">
        <v>2.5000000000000001E-2</v>
      </c>
      <c r="BK245" s="33" t="e">
        <f t="shared" si="213"/>
        <v>#DIV/0!</v>
      </c>
      <c r="BL245" s="33" t="e">
        <f t="shared" si="219"/>
        <v>#DIV/0!</v>
      </c>
      <c r="BM245" s="48" t="s">
        <v>139</v>
      </c>
      <c r="BO245" s="14" t="s">
        <v>84</v>
      </c>
      <c r="BP245" s="68"/>
      <c r="BQ245" s="14"/>
      <c r="BR245" s="35">
        <v>1257250.1000000001</v>
      </c>
      <c r="BS245" s="73">
        <v>62862.51</v>
      </c>
      <c r="BT245" s="98" t="e">
        <f t="shared" si="214"/>
        <v>#DIV/0!</v>
      </c>
      <c r="BU245" s="35">
        <v>45540</v>
      </c>
      <c r="BV245" s="36" t="s">
        <v>84</v>
      </c>
      <c r="BW245" s="37" t="s">
        <v>90</v>
      </c>
      <c r="BX245" s="38"/>
      <c r="BY245" s="36" t="s">
        <v>84</v>
      </c>
      <c r="BZ245" s="57">
        <v>2023</v>
      </c>
      <c r="CA245" s="32">
        <f>VLOOKUP(BZ245,$GP$1:$GR$17,2,0)</f>
        <v>31680</v>
      </c>
      <c r="CB245" s="32">
        <f>VLOOKUP(BZ245,$GP$1:$GR$17,3,0)</f>
        <v>264294</v>
      </c>
      <c r="CC245" s="32" t="e">
        <f t="shared" si="220"/>
        <v>#DIV/0!</v>
      </c>
      <c r="CD245" s="14" t="str">
        <f t="shared" si="215"/>
        <v/>
      </c>
      <c r="CF245" s="69">
        <f t="shared" si="216"/>
        <v>45540</v>
      </c>
      <c r="CG245" s="69" t="e">
        <f t="shared" si="217"/>
        <v>#DIV/0!</v>
      </c>
      <c r="CH245" s="69" t="e">
        <f t="shared" si="218"/>
        <v>#DIV/0!</v>
      </c>
      <c r="CL245" s="25"/>
      <c r="CM245" s="25"/>
      <c r="CN245" s="25"/>
      <c r="CR245" s="25"/>
      <c r="CS245" s="25"/>
      <c r="CT245" s="25"/>
      <c r="CX245" s="25"/>
      <c r="CY245" s="25"/>
      <c r="CZ245" s="25"/>
      <c r="DD245" s="25"/>
      <c r="DE245" s="25"/>
      <c r="DF245" s="25"/>
      <c r="DG245" s="25">
        <f t="shared" si="221"/>
        <v>0</v>
      </c>
    </row>
    <row r="246" spans="1:111" x14ac:dyDescent="0.25">
      <c r="A246" s="13"/>
      <c r="B246" s="13"/>
      <c r="C246" s="13"/>
      <c r="D246" s="24"/>
      <c r="E246" s="24"/>
      <c r="F246" s="100">
        <f t="shared" si="193"/>
        <v>0</v>
      </c>
      <c r="G246" s="21"/>
      <c r="J246" s="63"/>
      <c r="L246" s="63" t="s">
        <v>58</v>
      </c>
      <c r="M246" s="23" t="s">
        <v>61</v>
      </c>
      <c r="N246" s="13" t="s">
        <v>170</v>
      </c>
      <c r="O246" s="13" t="s">
        <v>148</v>
      </c>
      <c r="P246" s="13" t="s">
        <v>171</v>
      </c>
      <c r="U246" s="12">
        <f t="shared" si="194"/>
        <v>90</v>
      </c>
      <c r="X246" s="13"/>
      <c r="Y246" s="13"/>
      <c r="AA246" s="34" t="s">
        <v>84</v>
      </c>
      <c r="AB246" s="25">
        <v>0</v>
      </c>
      <c r="AC246" s="25">
        <f t="shared" si="195"/>
        <v>0</v>
      </c>
      <c r="AD246" s="55"/>
      <c r="AE246" s="55"/>
      <c r="AF246" s="45">
        <f t="shared" si="196"/>
        <v>0</v>
      </c>
      <c r="AG246" s="46" t="e">
        <f t="shared" si="197"/>
        <v>#DIV/0!</v>
      </c>
      <c r="AH246" s="26">
        <f t="shared" si="198"/>
        <v>0</v>
      </c>
      <c r="AI246" s="46" t="e">
        <f t="shared" si="199"/>
        <v>#DIV/0!</v>
      </c>
      <c r="AJ246" s="46" t="e">
        <f t="shared" si="200"/>
        <v>#DIV/0!</v>
      </c>
      <c r="AK246" s="61">
        <v>1</v>
      </c>
      <c r="AL246" s="27" t="e">
        <f t="shared" si="201"/>
        <v>#DIV/0!</v>
      </c>
      <c r="AM246" s="25" t="e">
        <f t="shared" si="202"/>
        <v>#DIV/0!</v>
      </c>
      <c r="AN246" s="25" t="e">
        <f t="shared" si="203"/>
        <v>#DIV/0!</v>
      </c>
      <c r="AO246" s="25" t="e">
        <f t="shared" si="204"/>
        <v>#DIV/0!</v>
      </c>
      <c r="AR246" s="11">
        <f t="shared" si="205"/>
        <v>180</v>
      </c>
      <c r="AS246" s="20" t="s">
        <v>147</v>
      </c>
      <c r="AU246" s="13" t="s">
        <v>142</v>
      </c>
      <c r="AV246" s="75" t="e">
        <f>VLOOKUP(AT246,Ülke!$A$1:$D$46,2,0)</f>
        <v>#N/A</v>
      </c>
      <c r="AW246" s="29" t="e">
        <f t="shared" si="206"/>
        <v>#DIV/0!</v>
      </c>
      <c r="AX246" s="64" t="e">
        <f t="shared" si="207"/>
        <v>#DIV/0!</v>
      </c>
      <c r="AY246" s="65">
        <v>43846</v>
      </c>
      <c r="AZ246" s="65">
        <v>44675</v>
      </c>
      <c r="BA246" s="50">
        <f t="shared" si="208"/>
        <v>-44675</v>
      </c>
      <c r="BB246" s="66" t="e">
        <f t="shared" si="209"/>
        <v>#DIV/0!</v>
      </c>
      <c r="BC246" s="67">
        <v>44676</v>
      </c>
      <c r="BD246" s="66" t="s">
        <v>118</v>
      </c>
      <c r="BE246" s="58" t="e">
        <f t="shared" si="210"/>
        <v>#DIV/0!</v>
      </c>
      <c r="BF246" s="30" t="e">
        <f t="shared" si="211"/>
        <v>#DIV/0!</v>
      </c>
      <c r="BG246" s="31"/>
      <c r="BH246" s="32" t="e">
        <f t="shared" si="212"/>
        <v>#DIV/0!</v>
      </c>
      <c r="BI246" s="28">
        <v>0.05</v>
      </c>
      <c r="BJ246" s="28">
        <v>2.5000000000000001E-2</v>
      </c>
      <c r="BK246" s="33" t="e">
        <f t="shared" si="213"/>
        <v>#DIV/0!</v>
      </c>
      <c r="BL246" s="33" t="e">
        <f t="shared" si="219"/>
        <v>#DIV/0!</v>
      </c>
      <c r="BM246" s="48" t="s">
        <v>139</v>
      </c>
      <c r="BO246" s="14" t="s">
        <v>84</v>
      </c>
      <c r="BP246" s="68"/>
      <c r="BQ246" s="14"/>
      <c r="BR246" s="35">
        <v>1257250.1000000001</v>
      </c>
      <c r="BS246" s="73">
        <v>62862.51</v>
      </c>
      <c r="BT246" s="98" t="e">
        <f t="shared" si="214"/>
        <v>#DIV/0!</v>
      </c>
      <c r="BU246" s="35">
        <v>45540</v>
      </c>
      <c r="BV246" s="36" t="s">
        <v>84</v>
      </c>
      <c r="BW246" s="37" t="s">
        <v>90</v>
      </c>
      <c r="BX246" s="38"/>
      <c r="BY246" s="36" t="s">
        <v>84</v>
      </c>
      <c r="BZ246" s="57">
        <v>2023</v>
      </c>
      <c r="CA246" s="32">
        <f>VLOOKUP(BZ246,$GP$1:$GR$17,2,0)</f>
        <v>31680</v>
      </c>
      <c r="CB246" s="32">
        <f>VLOOKUP(BZ246,$GP$1:$GR$17,3,0)</f>
        <v>264294</v>
      </c>
      <c r="CC246" s="32" t="e">
        <f t="shared" si="220"/>
        <v>#DIV/0!</v>
      </c>
      <c r="CD246" s="14" t="str">
        <f t="shared" si="215"/>
        <v/>
      </c>
      <c r="CF246" s="69">
        <f t="shared" si="216"/>
        <v>45540</v>
      </c>
      <c r="CG246" s="69" t="e">
        <f t="shared" si="217"/>
        <v>#DIV/0!</v>
      </c>
      <c r="CH246" s="69" t="e">
        <f t="shared" si="218"/>
        <v>#DIV/0!</v>
      </c>
      <c r="CL246" s="25"/>
      <c r="CM246" s="25"/>
      <c r="CN246" s="25"/>
      <c r="CR246" s="25"/>
      <c r="CS246" s="25"/>
      <c r="CT246" s="25"/>
      <c r="CX246" s="25"/>
      <c r="CY246" s="25"/>
      <c r="CZ246" s="25"/>
      <c r="DD246" s="25"/>
      <c r="DE246" s="25"/>
      <c r="DF246" s="25"/>
      <c r="DG246" s="25">
        <f t="shared" si="221"/>
        <v>0</v>
      </c>
    </row>
    <row r="247" spans="1:111" x14ac:dyDescent="0.25">
      <c r="A247" s="13"/>
      <c r="B247" s="13"/>
      <c r="C247" s="13"/>
      <c r="D247" s="24"/>
      <c r="E247" s="24"/>
      <c r="F247" s="100">
        <f t="shared" si="193"/>
        <v>0</v>
      </c>
      <c r="G247" s="21"/>
      <c r="J247" s="63"/>
      <c r="L247" s="63" t="s">
        <v>58</v>
      </c>
      <c r="M247" s="23" t="s">
        <v>61</v>
      </c>
      <c r="N247" s="13" t="s">
        <v>170</v>
      </c>
      <c r="O247" s="13" t="s">
        <v>148</v>
      </c>
      <c r="P247" s="13" t="s">
        <v>171</v>
      </c>
      <c r="U247" s="12">
        <f t="shared" si="194"/>
        <v>90</v>
      </c>
      <c r="X247" s="13"/>
      <c r="Y247" s="13"/>
      <c r="AA247" s="34" t="s">
        <v>84</v>
      </c>
      <c r="AB247" s="25">
        <v>0</v>
      </c>
      <c r="AC247" s="25">
        <f t="shared" si="195"/>
        <v>0</v>
      </c>
      <c r="AD247" s="55"/>
      <c r="AE247" s="55"/>
      <c r="AF247" s="45">
        <f t="shared" si="196"/>
        <v>0</v>
      </c>
      <c r="AG247" s="46" t="e">
        <f t="shared" si="197"/>
        <v>#DIV/0!</v>
      </c>
      <c r="AH247" s="26">
        <f t="shared" si="198"/>
        <v>0</v>
      </c>
      <c r="AI247" s="46" t="e">
        <f t="shared" si="199"/>
        <v>#DIV/0!</v>
      </c>
      <c r="AJ247" s="46" t="e">
        <f t="shared" si="200"/>
        <v>#DIV/0!</v>
      </c>
      <c r="AK247" s="61">
        <v>1</v>
      </c>
      <c r="AL247" s="27" t="e">
        <f t="shared" si="201"/>
        <v>#DIV/0!</v>
      </c>
      <c r="AM247" s="25" t="e">
        <f t="shared" si="202"/>
        <v>#DIV/0!</v>
      </c>
      <c r="AN247" s="25" t="e">
        <f t="shared" si="203"/>
        <v>#DIV/0!</v>
      </c>
      <c r="AO247" s="25" t="e">
        <f t="shared" si="204"/>
        <v>#DIV/0!</v>
      </c>
      <c r="AR247" s="11">
        <f t="shared" si="205"/>
        <v>180</v>
      </c>
      <c r="AS247" s="20" t="s">
        <v>147</v>
      </c>
      <c r="AU247" s="13" t="s">
        <v>142</v>
      </c>
      <c r="AV247" s="75" t="e">
        <f>VLOOKUP(AT247,Ülke!$A$1:$D$46,2,0)</f>
        <v>#N/A</v>
      </c>
      <c r="AW247" s="29" t="e">
        <f t="shared" si="206"/>
        <v>#DIV/0!</v>
      </c>
      <c r="AX247" s="64" t="e">
        <f t="shared" si="207"/>
        <v>#DIV/0!</v>
      </c>
      <c r="AY247" s="65">
        <v>43846</v>
      </c>
      <c r="AZ247" s="65">
        <v>44675</v>
      </c>
      <c r="BA247" s="50">
        <f t="shared" si="208"/>
        <v>-44675</v>
      </c>
      <c r="BB247" s="66" t="e">
        <f t="shared" si="209"/>
        <v>#DIV/0!</v>
      </c>
      <c r="BC247" s="67">
        <v>44676</v>
      </c>
      <c r="BD247" s="66" t="s">
        <v>118</v>
      </c>
      <c r="BE247" s="58" t="e">
        <f t="shared" si="210"/>
        <v>#DIV/0!</v>
      </c>
      <c r="BF247" s="30" t="e">
        <f t="shared" si="211"/>
        <v>#DIV/0!</v>
      </c>
      <c r="BG247" s="31"/>
      <c r="BH247" s="32" t="e">
        <f t="shared" si="212"/>
        <v>#DIV/0!</v>
      </c>
      <c r="BI247" s="28">
        <v>0.05</v>
      </c>
      <c r="BJ247" s="28">
        <v>2.5000000000000001E-2</v>
      </c>
      <c r="BK247" s="33" t="e">
        <f t="shared" si="213"/>
        <v>#DIV/0!</v>
      </c>
      <c r="BL247" s="33" t="e">
        <f t="shared" si="219"/>
        <v>#DIV/0!</v>
      </c>
      <c r="BM247" s="48" t="s">
        <v>139</v>
      </c>
      <c r="BO247" s="14" t="s">
        <v>84</v>
      </c>
      <c r="BP247" s="68"/>
      <c r="BQ247" s="14"/>
      <c r="BR247" s="35">
        <v>1257250.1000000001</v>
      </c>
      <c r="BS247" s="73">
        <v>62862.51</v>
      </c>
      <c r="BT247" s="98" t="e">
        <f t="shared" si="214"/>
        <v>#DIV/0!</v>
      </c>
      <c r="BU247" s="35">
        <v>45540</v>
      </c>
      <c r="BV247" s="36" t="s">
        <v>84</v>
      </c>
      <c r="BW247" s="37" t="s">
        <v>90</v>
      </c>
      <c r="BX247" s="38"/>
      <c r="BY247" s="36" t="s">
        <v>84</v>
      </c>
      <c r="BZ247" s="57">
        <v>2023</v>
      </c>
      <c r="CA247" s="32">
        <f>VLOOKUP(BZ247,$GP$1:$GR$17,2,0)</f>
        <v>31680</v>
      </c>
      <c r="CB247" s="32">
        <f>VLOOKUP(BZ247,$GP$1:$GR$17,3,0)</f>
        <v>264294</v>
      </c>
      <c r="CC247" s="32" t="e">
        <f t="shared" si="220"/>
        <v>#DIV/0!</v>
      </c>
      <c r="CD247" s="14" t="str">
        <f t="shared" si="215"/>
        <v/>
      </c>
      <c r="CF247" s="69">
        <f t="shared" si="216"/>
        <v>45540</v>
      </c>
      <c r="CG247" s="69" t="e">
        <f t="shared" si="217"/>
        <v>#DIV/0!</v>
      </c>
      <c r="CH247" s="69" t="e">
        <f t="shared" si="218"/>
        <v>#DIV/0!</v>
      </c>
      <c r="CL247" s="25"/>
      <c r="CM247" s="25"/>
      <c r="CN247" s="25"/>
      <c r="CR247" s="25"/>
      <c r="CS247" s="25"/>
      <c r="CT247" s="25"/>
      <c r="CX247" s="25"/>
      <c r="CY247" s="25"/>
      <c r="CZ247" s="25"/>
      <c r="DD247" s="25"/>
      <c r="DE247" s="25"/>
      <c r="DF247" s="25"/>
      <c r="DG247" s="25">
        <f t="shared" si="221"/>
        <v>0</v>
      </c>
    </row>
    <row r="248" spans="1:111" x14ac:dyDescent="0.25">
      <c r="A248" s="13"/>
      <c r="B248" s="13"/>
      <c r="C248" s="13"/>
      <c r="D248" s="24"/>
      <c r="E248" s="24"/>
      <c r="F248" s="100">
        <f t="shared" si="193"/>
        <v>0</v>
      </c>
      <c r="G248" s="21"/>
      <c r="J248" s="63"/>
      <c r="L248" s="63" t="s">
        <v>58</v>
      </c>
      <c r="M248" s="23" t="s">
        <v>61</v>
      </c>
      <c r="N248" s="13" t="s">
        <v>170</v>
      </c>
      <c r="O248" s="13" t="s">
        <v>148</v>
      </c>
      <c r="P248" s="13" t="s">
        <v>171</v>
      </c>
      <c r="U248" s="12">
        <f t="shared" si="194"/>
        <v>90</v>
      </c>
      <c r="X248" s="13"/>
      <c r="Y248" s="13"/>
      <c r="AA248" s="34" t="s">
        <v>84</v>
      </c>
      <c r="AB248" s="25">
        <v>0</v>
      </c>
      <c r="AC248" s="25">
        <f t="shared" si="195"/>
        <v>0</v>
      </c>
      <c r="AD248" s="55"/>
      <c r="AE248" s="55"/>
      <c r="AF248" s="45">
        <f t="shared" si="196"/>
        <v>0</v>
      </c>
      <c r="AG248" s="46" t="e">
        <f t="shared" si="197"/>
        <v>#DIV/0!</v>
      </c>
      <c r="AH248" s="26">
        <f t="shared" si="198"/>
        <v>0</v>
      </c>
      <c r="AI248" s="46" t="e">
        <f t="shared" si="199"/>
        <v>#DIV/0!</v>
      </c>
      <c r="AJ248" s="46" t="e">
        <f t="shared" si="200"/>
        <v>#DIV/0!</v>
      </c>
      <c r="AK248" s="61">
        <v>1</v>
      </c>
      <c r="AL248" s="27" t="e">
        <f t="shared" si="201"/>
        <v>#DIV/0!</v>
      </c>
      <c r="AM248" s="25" t="e">
        <f t="shared" si="202"/>
        <v>#DIV/0!</v>
      </c>
      <c r="AN248" s="25" t="e">
        <f t="shared" si="203"/>
        <v>#DIV/0!</v>
      </c>
      <c r="AO248" s="25" t="e">
        <f t="shared" si="204"/>
        <v>#DIV/0!</v>
      </c>
      <c r="AR248" s="11">
        <f t="shared" si="205"/>
        <v>180</v>
      </c>
      <c r="AS248" s="20" t="s">
        <v>147</v>
      </c>
      <c r="AU248" s="13" t="s">
        <v>142</v>
      </c>
      <c r="AV248" s="75" t="e">
        <f>VLOOKUP(AT248,Ülke!$A$1:$D$46,2,0)</f>
        <v>#N/A</v>
      </c>
      <c r="AW248" s="29" t="e">
        <f t="shared" si="206"/>
        <v>#DIV/0!</v>
      </c>
      <c r="AX248" s="64" t="e">
        <f t="shared" si="207"/>
        <v>#DIV/0!</v>
      </c>
      <c r="AY248" s="65">
        <v>43846</v>
      </c>
      <c r="AZ248" s="65">
        <v>44675</v>
      </c>
      <c r="BA248" s="50">
        <f t="shared" si="208"/>
        <v>-44675</v>
      </c>
      <c r="BB248" s="66" t="e">
        <f t="shared" si="209"/>
        <v>#DIV/0!</v>
      </c>
      <c r="BC248" s="67">
        <v>44676</v>
      </c>
      <c r="BD248" s="66" t="s">
        <v>118</v>
      </c>
      <c r="BE248" s="58" t="e">
        <f t="shared" si="210"/>
        <v>#DIV/0!</v>
      </c>
      <c r="BF248" s="30" t="e">
        <f t="shared" si="211"/>
        <v>#DIV/0!</v>
      </c>
      <c r="BG248" s="31"/>
      <c r="BH248" s="32" t="e">
        <f t="shared" si="212"/>
        <v>#DIV/0!</v>
      </c>
      <c r="BI248" s="28">
        <v>0.05</v>
      </c>
      <c r="BJ248" s="28">
        <v>2.5000000000000001E-2</v>
      </c>
      <c r="BK248" s="33" t="e">
        <f t="shared" si="213"/>
        <v>#DIV/0!</v>
      </c>
      <c r="BL248" s="33" t="e">
        <f t="shared" si="219"/>
        <v>#DIV/0!</v>
      </c>
      <c r="BM248" s="48" t="s">
        <v>139</v>
      </c>
      <c r="BO248" s="14" t="s">
        <v>84</v>
      </c>
      <c r="BP248" s="68"/>
      <c r="BQ248" s="14"/>
      <c r="BR248" s="35">
        <v>1257250.1000000001</v>
      </c>
      <c r="BS248" s="73">
        <v>62862.51</v>
      </c>
      <c r="BT248" s="98" t="e">
        <f t="shared" si="214"/>
        <v>#DIV/0!</v>
      </c>
      <c r="BU248" s="35">
        <v>45540</v>
      </c>
      <c r="BV248" s="36" t="s">
        <v>84</v>
      </c>
      <c r="BW248" s="37" t="s">
        <v>90</v>
      </c>
      <c r="BX248" s="38"/>
      <c r="BY248" s="36" t="s">
        <v>84</v>
      </c>
      <c r="BZ248" s="57">
        <v>2023</v>
      </c>
      <c r="CA248" s="32">
        <f>VLOOKUP(BZ248,$GP$1:$GR$17,2,0)</f>
        <v>31680</v>
      </c>
      <c r="CB248" s="32">
        <f>VLOOKUP(BZ248,$GP$1:$GR$17,3,0)</f>
        <v>264294</v>
      </c>
      <c r="CC248" s="32" t="e">
        <f t="shared" si="220"/>
        <v>#DIV/0!</v>
      </c>
      <c r="CD248" s="14" t="str">
        <f t="shared" si="215"/>
        <v/>
      </c>
      <c r="CF248" s="69">
        <f t="shared" si="216"/>
        <v>45540</v>
      </c>
      <c r="CG248" s="69" t="e">
        <f t="shared" si="217"/>
        <v>#DIV/0!</v>
      </c>
      <c r="CH248" s="69" t="e">
        <f t="shared" si="218"/>
        <v>#DIV/0!</v>
      </c>
      <c r="CL248" s="25"/>
      <c r="CM248" s="25"/>
      <c r="CN248" s="25"/>
      <c r="CR248" s="25"/>
      <c r="CS248" s="25"/>
      <c r="CT248" s="25"/>
      <c r="CX248" s="25"/>
      <c r="CY248" s="25"/>
      <c r="CZ248" s="25"/>
      <c r="DD248" s="25"/>
      <c r="DE248" s="25"/>
      <c r="DF248" s="25"/>
      <c r="DG248" s="25">
        <f t="shared" si="221"/>
        <v>0</v>
      </c>
    </row>
    <row r="249" spans="1:111" x14ac:dyDescent="0.25">
      <c r="A249" s="13"/>
      <c r="B249" s="13"/>
      <c r="C249" s="13"/>
      <c r="D249" s="24"/>
      <c r="E249" s="24"/>
      <c r="F249" s="100">
        <f t="shared" si="193"/>
        <v>0</v>
      </c>
      <c r="G249" s="21"/>
      <c r="J249" s="63"/>
      <c r="L249" s="63" t="s">
        <v>58</v>
      </c>
      <c r="M249" s="23" t="s">
        <v>61</v>
      </c>
      <c r="N249" s="13" t="s">
        <v>170</v>
      </c>
      <c r="O249" s="13" t="s">
        <v>148</v>
      </c>
      <c r="P249" s="13" t="s">
        <v>171</v>
      </c>
      <c r="U249" s="12">
        <f t="shared" si="194"/>
        <v>90</v>
      </c>
      <c r="X249" s="13"/>
      <c r="Y249" s="13"/>
      <c r="AA249" s="34" t="s">
        <v>84</v>
      </c>
      <c r="AB249" s="25">
        <v>0</v>
      </c>
      <c r="AC249" s="25">
        <f t="shared" si="195"/>
        <v>0</v>
      </c>
      <c r="AD249" s="55"/>
      <c r="AE249" s="55"/>
      <c r="AF249" s="45">
        <f t="shared" si="196"/>
        <v>0</v>
      </c>
      <c r="AG249" s="46" t="e">
        <f t="shared" si="197"/>
        <v>#DIV/0!</v>
      </c>
      <c r="AH249" s="26">
        <f t="shared" si="198"/>
        <v>0</v>
      </c>
      <c r="AI249" s="46" t="e">
        <f t="shared" si="199"/>
        <v>#DIV/0!</v>
      </c>
      <c r="AJ249" s="46" t="e">
        <f t="shared" si="200"/>
        <v>#DIV/0!</v>
      </c>
      <c r="AK249" s="61">
        <v>1</v>
      </c>
      <c r="AL249" s="27" t="e">
        <f t="shared" si="201"/>
        <v>#DIV/0!</v>
      </c>
      <c r="AM249" s="25" t="e">
        <f t="shared" si="202"/>
        <v>#DIV/0!</v>
      </c>
      <c r="AN249" s="25" t="e">
        <f t="shared" si="203"/>
        <v>#DIV/0!</v>
      </c>
      <c r="AO249" s="25" t="e">
        <f t="shared" si="204"/>
        <v>#DIV/0!</v>
      </c>
      <c r="AR249" s="11">
        <f t="shared" si="205"/>
        <v>180</v>
      </c>
      <c r="AS249" s="20" t="s">
        <v>147</v>
      </c>
      <c r="AU249" s="13" t="s">
        <v>142</v>
      </c>
      <c r="AV249" s="75" t="e">
        <f>VLOOKUP(AT249,Ülke!$A$1:$D$46,2,0)</f>
        <v>#N/A</v>
      </c>
      <c r="AW249" s="29" t="e">
        <f t="shared" si="206"/>
        <v>#DIV/0!</v>
      </c>
      <c r="AX249" s="64" t="e">
        <f t="shared" si="207"/>
        <v>#DIV/0!</v>
      </c>
      <c r="AY249" s="65">
        <v>43846</v>
      </c>
      <c r="AZ249" s="65">
        <v>44675</v>
      </c>
      <c r="BA249" s="50">
        <f t="shared" si="208"/>
        <v>-44675</v>
      </c>
      <c r="BB249" s="66" t="e">
        <f t="shared" si="209"/>
        <v>#DIV/0!</v>
      </c>
      <c r="BC249" s="67">
        <v>44676</v>
      </c>
      <c r="BD249" s="66" t="s">
        <v>118</v>
      </c>
      <c r="BE249" s="58" t="e">
        <f t="shared" si="210"/>
        <v>#DIV/0!</v>
      </c>
      <c r="BF249" s="30" t="e">
        <f t="shared" si="211"/>
        <v>#DIV/0!</v>
      </c>
      <c r="BG249" s="31"/>
      <c r="BH249" s="32" t="e">
        <f t="shared" si="212"/>
        <v>#DIV/0!</v>
      </c>
      <c r="BI249" s="28">
        <v>0.05</v>
      </c>
      <c r="BJ249" s="28">
        <v>2.5000000000000001E-2</v>
      </c>
      <c r="BK249" s="33" t="e">
        <f t="shared" si="213"/>
        <v>#DIV/0!</v>
      </c>
      <c r="BL249" s="33" t="e">
        <f t="shared" si="219"/>
        <v>#DIV/0!</v>
      </c>
      <c r="BM249" s="48" t="s">
        <v>139</v>
      </c>
      <c r="BO249" s="14" t="s">
        <v>84</v>
      </c>
      <c r="BP249" s="68"/>
      <c r="BQ249" s="14"/>
      <c r="BR249" s="35">
        <v>1257250.1000000001</v>
      </c>
      <c r="BS249" s="73">
        <v>62862.51</v>
      </c>
      <c r="BT249" s="98" t="e">
        <f t="shared" si="214"/>
        <v>#DIV/0!</v>
      </c>
      <c r="BU249" s="35">
        <v>45540</v>
      </c>
      <c r="BV249" s="36" t="s">
        <v>84</v>
      </c>
      <c r="BW249" s="37" t="s">
        <v>90</v>
      </c>
      <c r="BX249" s="38"/>
      <c r="BY249" s="36" t="s">
        <v>84</v>
      </c>
      <c r="BZ249" s="57">
        <v>2023</v>
      </c>
      <c r="CA249" s="32">
        <f>VLOOKUP(BZ249,$GP$1:$GR$17,2,0)</f>
        <v>31680</v>
      </c>
      <c r="CB249" s="32">
        <f>VLOOKUP(BZ249,$GP$1:$GR$17,3,0)</f>
        <v>264294</v>
      </c>
      <c r="CC249" s="32" t="e">
        <f t="shared" si="220"/>
        <v>#DIV/0!</v>
      </c>
      <c r="CD249" s="14" t="str">
        <f t="shared" si="215"/>
        <v/>
      </c>
      <c r="CF249" s="69">
        <f t="shared" si="216"/>
        <v>45540</v>
      </c>
      <c r="CG249" s="69" t="e">
        <f t="shared" si="217"/>
        <v>#DIV/0!</v>
      </c>
      <c r="CH249" s="69" t="e">
        <f t="shared" si="218"/>
        <v>#DIV/0!</v>
      </c>
      <c r="CL249" s="25"/>
      <c r="CM249" s="25"/>
      <c r="CN249" s="25"/>
      <c r="CR249" s="25"/>
      <c r="CS249" s="25"/>
      <c r="CT249" s="25"/>
      <c r="CX249" s="25"/>
      <c r="CY249" s="25"/>
      <c r="CZ249" s="25"/>
      <c r="DD249" s="25"/>
      <c r="DE249" s="25"/>
      <c r="DF249" s="25"/>
      <c r="DG249" s="25">
        <f t="shared" si="221"/>
        <v>0</v>
      </c>
    </row>
    <row r="250" spans="1:111" x14ac:dyDescent="0.25">
      <c r="A250" s="13"/>
      <c r="B250" s="13"/>
      <c r="C250" s="13"/>
      <c r="D250" s="24"/>
      <c r="E250" s="24"/>
      <c r="F250" s="100">
        <f t="shared" si="193"/>
        <v>0</v>
      </c>
      <c r="G250" s="21"/>
      <c r="J250" s="63"/>
      <c r="L250" s="63" t="s">
        <v>58</v>
      </c>
      <c r="M250" s="23" t="s">
        <v>61</v>
      </c>
      <c r="N250" s="13" t="s">
        <v>170</v>
      </c>
      <c r="O250" s="13" t="s">
        <v>148</v>
      </c>
      <c r="P250" s="13" t="s">
        <v>171</v>
      </c>
      <c r="U250" s="12">
        <f t="shared" si="194"/>
        <v>90</v>
      </c>
      <c r="X250" s="13"/>
      <c r="Y250" s="13"/>
      <c r="AA250" s="34" t="s">
        <v>84</v>
      </c>
      <c r="AB250" s="25">
        <v>0</v>
      </c>
      <c r="AC250" s="25">
        <f t="shared" si="195"/>
        <v>0</v>
      </c>
      <c r="AD250" s="55"/>
      <c r="AE250" s="55"/>
      <c r="AF250" s="45">
        <f t="shared" si="196"/>
        <v>0</v>
      </c>
      <c r="AG250" s="46" t="e">
        <f t="shared" si="197"/>
        <v>#DIV/0!</v>
      </c>
      <c r="AH250" s="26">
        <f t="shared" si="198"/>
        <v>0</v>
      </c>
      <c r="AI250" s="46" t="e">
        <f t="shared" si="199"/>
        <v>#DIV/0!</v>
      </c>
      <c r="AJ250" s="46" t="e">
        <f t="shared" si="200"/>
        <v>#DIV/0!</v>
      </c>
      <c r="AK250" s="61">
        <v>1</v>
      </c>
      <c r="AL250" s="27" t="e">
        <f t="shared" si="201"/>
        <v>#DIV/0!</v>
      </c>
      <c r="AM250" s="25" t="e">
        <f t="shared" si="202"/>
        <v>#DIV/0!</v>
      </c>
      <c r="AN250" s="25" t="e">
        <f t="shared" si="203"/>
        <v>#DIV/0!</v>
      </c>
      <c r="AO250" s="25" t="e">
        <f t="shared" si="204"/>
        <v>#DIV/0!</v>
      </c>
      <c r="AR250" s="11">
        <f t="shared" si="205"/>
        <v>180</v>
      </c>
      <c r="AS250" s="20" t="s">
        <v>147</v>
      </c>
      <c r="AU250" s="13" t="s">
        <v>142</v>
      </c>
      <c r="AV250" s="75" t="e">
        <f>VLOOKUP(AT250,Ülke!$A$1:$D$46,2,0)</f>
        <v>#N/A</v>
      </c>
      <c r="AW250" s="29" t="e">
        <f t="shared" si="206"/>
        <v>#DIV/0!</v>
      </c>
      <c r="AX250" s="64" t="e">
        <f t="shared" si="207"/>
        <v>#DIV/0!</v>
      </c>
      <c r="AY250" s="65">
        <v>43846</v>
      </c>
      <c r="AZ250" s="65">
        <v>44675</v>
      </c>
      <c r="BA250" s="50">
        <f t="shared" si="208"/>
        <v>-44675</v>
      </c>
      <c r="BB250" s="66" t="e">
        <f t="shared" si="209"/>
        <v>#DIV/0!</v>
      </c>
      <c r="BC250" s="67">
        <v>44676</v>
      </c>
      <c r="BD250" s="66" t="s">
        <v>118</v>
      </c>
      <c r="BE250" s="58" t="e">
        <f t="shared" si="210"/>
        <v>#DIV/0!</v>
      </c>
      <c r="BF250" s="30" t="e">
        <f t="shared" si="211"/>
        <v>#DIV/0!</v>
      </c>
      <c r="BG250" s="31"/>
      <c r="BH250" s="32" t="e">
        <f t="shared" si="212"/>
        <v>#DIV/0!</v>
      </c>
      <c r="BI250" s="28">
        <v>0.05</v>
      </c>
      <c r="BJ250" s="28">
        <v>2.5000000000000001E-2</v>
      </c>
      <c r="BK250" s="33" t="e">
        <f t="shared" si="213"/>
        <v>#DIV/0!</v>
      </c>
      <c r="BL250" s="33" t="e">
        <f t="shared" si="219"/>
        <v>#DIV/0!</v>
      </c>
      <c r="BM250" s="48" t="s">
        <v>139</v>
      </c>
      <c r="BO250" s="14" t="s">
        <v>84</v>
      </c>
      <c r="BP250" s="68"/>
      <c r="BQ250" s="14"/>
      <c r="BR250" s="35">
        <v>1257250.1000000001</v>
      </c>
      <c r="BS250" s="73">
        <v>62862.51</v>
      </c>
      <c r="BT250" s="98" t="e">
        <f t="shared" si="214"/>
        <v>#DIV/0!</v>
      </c>
      <c r="BU250" s="35">
        <v>45540</v>
      </c>
      <c r="BV250" s="36" t="s">
        <v>84</v>
      </c>
      <c r="BW250" s="37" t="s">
        <v>90</v>
      </c>
      <c r="BX250" s="38"/>
      <c r="BY250" s="36" t="s">
        <v>84</v>
      </c>
      <c r="BZ250" s="57">
        <v>2023</v>
      </c>
      <c r="CA250" s="32">
        <f>VLOOKUP(BZ250,$GP$1:$GR$17,2,0)</f>
        <v>31680</v>
      </c>
      <c r="CB250" s="32">
        <f>VLOOKUP(BZ250,$GP$1:$GR$17,3,0)</f>
        <v>264294</v>
      </c>
      <c r="CC250" s="32" t="e">
        <f t="shared" si="220"/>
        <v>#DIV/0!</v>
      </c>
      <c r="CD250" s="14" t="str">
        <f t="shared" si="215"/>
        <v/>
      </c>
      <c r="CF250" s="69">
        <f t="shared" si="216"/>
        <v>45540</v>
      </c>
      <c r="CG250" s="69" t="e">
        <f t="shared" si="217"/>
        <v>#DIV/0!</v>
      </c>
      <c r="CH250" s="69" t="e">
        <f t="shared" si="218"/>
        <v>#DIV/0!</v>
      </c>
      <c r="CL250" s="25"/>
      <c r="CM250" s="25"/>
      <c r="CN250" s="25"/>
      <c r="CR250" s="25"/>
      <c r="CS250" s="25"/>
      <c r="CT250" s="25"/>
      <c r="CX250" s="25"/>
      <c r="CY250" s="25"/>
      <c r="CZ250" s="25"/>
      <c r="DD250" s="25"/>
      <c r="DE250" s="25"/>
      <c r="DF250" s="25"/>
      <c r="DG250" s="25">
        <f t="shared" si="221"/>
        <v>0</v>
      </c>
    </row>
    <row r="251" spans="1:111" x14ac:dyDescent="0.25">
      <c r="A251" s="13"/>
      <c r="B251" s="13"/>
      <c r="C251" s="13"/>
      <c r="D251" s="24"/>
      <c r="E251" s="24"/>
      <c r="F251" s="100">
        <f t="shared" si="193"/>
        <v>0</v>
      </c>
      <c r="G251" s="21"/>
      <c r="J251" s="63"/>
      <c r="L251" s="63" t="s">
        <v>58</v>
      </c>
      <c r="M251" s="23" t="s">
        <v>61</v>
      </c>
      <c r="N251" s="13" t="s">
        <v>170</v>
      </c>
      <c r="O251" s="13" t="s">
        <v>148</v>
      </c>
      <c r="P251" s="13" t="s">
        <v>171</v>
      </c>
      <c r="U251" s="12">
        <f t="shared" si="194"/>
        <v>90</v>
      </c>
      <c r="X251" s="13"/>
      <c r="Y251" s="13"/>
      <c r="AA251" s="34" t="s">
        <v>84</v>
      </c>
      <c r="AB251" s="25">
        <v>0</v>
      </c>
      <c r="AC251" s="25">
        <f t="shared" si="195"/>
        <v>0</v>
      </c>
      <c r="AD251" s="55"/>
      <c r="AE251" s="55"/>
      <c r="AF251" s="45">
        <f t="shared" si="196"/>
        <v>0</v>
      </c>
      <c r="AG251" s="46" t="e">
        <f t="shared" si="197"/>
        <v>#DIV/0!</v>
      </c>
      <c r="AH251" s="26">
        <f t="shared" si="198"/>
        <v>0</v>
      </c>
      <c r="AI251" s="46" t="e">
        <f t="shared" si="199"/>
        <v>#DIV/0!</v>
      </c>
      <c r="AJ251" s="46" t="e">
        <f t="shared" si="200"/>
        <v>#DIV/0!</v>
      </c>
      <c r="AK251" s="61">
        <v>1</v>
      </c>
      <c r="AL251" s="27" t="e">
        <f t="shared" si="201"/>
        <v>#DIV/0!</v>
      </c>
      <c r="AM251" s="25" t="e">
        <f t="shared" si="202"/>
        <v>#DIV/0!</v>
      </c>
      <c r="AN251" s="25" t="e">
        <f t="shared" si="203"/>
        <v>#DIV/0!</v>
      </c>
      <c r="AO251" s="25" t="e">
        <f t="shared" si="204"/>
        <v>#DIV/0!</v>
      </c>
      <c r="AR251" s="11">
        <f t="shared" si="205"/>
        <v>180</v>
      </c>
      <c r="AS251" s="20" t="s">
        <v>147</v>
      </c>
      <c r="AU251" s="13" t="s">
        <v>142</v>
      </c>
      <c r="AV251" s="75" t="e">
        <f>VLOOKUP(AT251,Ülke!$A$1:$D$46,2,0)</f>
        <v>#N/A</v>
      </c>
      <c r="AW251" s="29" t="e">
        <f t="shared" si="206"/>
        <v>#DIV/0!</v>
      </c>
      <c r="AX251" s="64" t="e">
        <f t="shared" si="207"/>
        <v>#DIV/0!</v>
      </c>
      <c r="AY251" s="65">
        <v>43846</v>
      </c>
      <c r="AZ251" s="65">
        <v>44675</v>
      </c>
      <c r="BA251" s="50">
        <f t="shared" si="208"/>
        <v>-44675</v>
      </c>
      <c r="BB251" s="66" t="e">
        <f t="shared" si="209"/>
        <v>#DIV/0!</v>
      </c>
      <c r="BC251" s="67">
        <v>44676</v>
      </c>
      <c r="BD251" s="66" t="s">
        <v>118</v>
      </c>
      <c r="BE251" s="58" t="e">
        <f t="shared" si="210"/>
        <v>#DIV/0!</v>
      </c>
      <c r="BF251" s="30" t="e">
        <f t="shared" si="211"/>
        <v>#DIV/0!</v>
      </c>
      <c r="BG251" s="31"/>
      <c r="BH251" s="32" t="e">
        <f t="shared" si="212"/>
        <v>#DIV/0!</v>
      </c>
      <c r="BI251" s="28">
        <v>0.05</v>
      </c>
      <c r="BJ251" s="28">
        <v>2.5000000000000001E-2</v>
      </c>
      <c r="BK251" s="33" t="e">
        <f t="shared" si="213"/>
        <v>#DIV/0!</v>
      </c>
      <c r="BL251" s="33" t="e">
        <f t="shared" si="219"/>
        <v>#DIV/0!</v>
      </c>
      <c r="BM251" s="48" t="s">
        <v>139</v>
      </c>
      <c r="BO251" s="14" t="s">
        <v>84</v>
      </c>
      <c r="BP251" s="68"/>
      <c r="BQ251" s="14"/>
      <c r="BR251" s="35">
        <v>1257250.1000000001</v>
      </c>
      <c r="BS251" s="73">
        <v>62862.51</v>
      </c>
      <c r="BT251" s="98" t="e">
        <f t="shared" si="214"/>
        <v>#DIV/0!</v>
      </c>
      <c r="BU251" s="35">
        <v>45540</v>
      </c>
      <c r="BV251" s="36" t="s">
        <v>84</v>
      </c>
      <c r="BW251" s="37" t="s">
        <v>90</v>
      </c>
      <c r="BX251" s="38"/>
      <c r="BY251" s="36" t="s">
        <v>84</v>
      </c>
      <c r="BZ251" s="57">
        <v>2023</v>
      </c>
      <c r="CA251" s="32">
        <f>VLOOKUP(BZ251,$GP$1:$GR$17,2,0)</f>
        <v>31680</v>
      </c>
      <c r="CB251" s="32">
        <f>VLOOKUP(BZ251,$GP$1:$GR$17,3,0)</f>
        <v>264294</v>
      </c>
      <c r="CC251" s="32" t="e">
        <f t="shared" si="220"/>
        <v>#DIV/0!</v>
      </c>
      <c r="CD251" s="14" t="str">
        <f t="shared" si="215"/>
        <v/>
      </c>
      <c r="CF251" s="69">
        <f t="shared" si="216"/>
        <v>45540</v>
      </c>
      <c r="CG251" s="69" t="e">
        <f t="shared" si="217"/>
        <v>#DIV/0!</v>
      </c>
      <c r="CH251" s="69" t="e">
        <f t="shared" si="218"/>
        <v>#DIV/0!</v>
      </c>
      <c r="CL251" s="25"/>
      <c r="CM251" s="25"/>
      <c r="CN251" s="25"/>
      <c r="CR251" s="25"/>
      <c r="CS251" s="25"/>
      <c r="CT251" s="25"/>
      <c r="CX251" s="25"/>
      <c r="CY251" s="25"/>
      <c r="CZ251" s="25"/>
      <c r="DD251" s="25"/>
      <c r="DE251" s="25"/>
      <c r="DF251" s="25"/>
      <c r="DG251" s="25">
        <f t="shared" si="221"/>
        <v>0</v>
      </c>
    </row>
    <row r="252" spans="1:111" x14ac:dyDescent="0.25">
      <c r="A252" s="13"/>
      <c r="B252" s="13"/>
      <c r="C252" s="13"/>
      <c r="D252" s="24"/>
      <c r="E252" s="24"/>
      <c r="F252" s="100">
        <f t="shared" si="193"/>
        <v>0</v>
      </c>
      <c r="G252" s="21"/>
      <c r="J252" s="63"/>
      <c r="L252" s="63" t="s">
        <v>58</v>
      </c>
      <c r="M252" s="23" t="s">
        <v>61</v>
      </c>
      <c r="N252" s="13" t="s">
        <v>170</v>
      </c>
      <c r="O252" s="13" t="s">
        <v>148</v>
      </c>
      <c r="P252" s="13" t="s">
        <v>171</v>
      </c>
      <c r="U252" s="12">
        <f t="shared" si="194"/>
        <v>90</v>
      </c>
      <c r="X252" s="13"/>
      <c r="Y252" s="13"/>
      <c r="AA252" s="34" t="s">
        <v>84</v>
      </c>
      <c r="AB252" s="25">
        <v>0</v>
      </c>
      <c r="AC252" s="25">
        <f t="shared" si="195"/>
        <v>0</v>
      </c>
      <c r="AD252" s="55"/>
      <c r="AE252" s="55"/>
      <c r="AF252" s="45">
        <f t="shared" si="196"/>
        <v>0</v>
      </c>
      <c r="AG252" s="46" t="e">
        <f t="shared" si="197"/>
        <v>#DIV/0!</v>
      </c>
      <c r="AH252" s="26">
        <f t="shared" si="198"/>
        <v>0</v>
      </c>
      <c r="AI252" s="46" t="e">
        <f t="shared" si="199"/>
        <v>#DIV/0!</v>
      </c>
      <c r="AJ252" s="46" t="e">
        <f t="shared" si="200"/>
        <v>#DIV/0!</v>
      </c>
      <c r="AK252" s="61">
        <v>1</v>
      </c>
      <c r="AL252" s="27" t="e">
        <f t="shared" si="201"/>
        <v>#DIV/0!</v>
      </c>
      <c r="AM252" s="25" t="e">
        <f t="shared" si="202"/>
        <v>#DIV/0!</v>
      </c>
      <c r="AN252" s="25" t="e">
        <f t="shared" si="203"/>
        <v>#DIV/0!</v>
      </c>
      <c r="AO252" s="25" t="e">
        <f t="shared" si="204"/>
        <v>#DIV/0!</v>
      </c>
      <c r="AR252" s="11">
        <f t="shared" si="205"/>
        <v>180</v>
      </c>
      <c r="AS252" s="20" t="s">
        <v>147</v>
      </c>
      <c r="AU252" s="13" t="s">
        <v>142</v>
      </c>
      <c r="AV252" s="75" t="e">
        <f>VLOOKUP(AT252,Ülke!$A$1:$D$46,2,0)</f>
        <v>#N/A</v>
      </c>
      <c r="AW252" s="29" t="e">
        <f t="shared" si="206"/>
        <v>#DIV/0!</v>
      </c>
      <c r="AX252" s="64" t="e">
        <f t="shared" si="207"/>
        <v>#DIV/0!</v>
      </c>
      <c r="AY252" s="65">
        <v>43846</v>
      </c>
      <c r="AZ252" s="65">
        <v>44675</v>
      </c>
      <c r="BA252" s="50">
        <f t="shared" si="208"/>
        <v>-44675</v>
      </c>
      <c r="BB252" s="66" t="e">
        <f t="shared" si="209"/>
        <v>#DIV/0!</v>
      </c>
      <c r="BC252" s="67">
        <v>44676</v>
      </c>
      <c r="BD252" s="66" t="s">
        <v>118</v>
      </c>
      <c r="BE252" s="58" t="e">
        <f t="shared" si="210"/>
        <v>#DIV/0!</v>
      </c>
      <c r="BF252" s="30" t="e">
        <f t="shared" si="211"/>
        <v>#DIV/0!</v>
      </c>
      <c r="BG252" s="31"/>
      <c r="BH252" s="32" t="e">
        <f t="shared" si="212"/>
        <v>#DIV/0!</v>
      </c>
      <c r="BI252" s="28">
        <v>0.05</v>
      </c>
      <c r="BJ252" s="28">
        <v>2.5000000000000001E-2</v>
      </c>
      <c r="BK252" s="33" t="e">
        <f t="shared" si="213"/>
        <v>#DIV/0!</v>
      </c>
      <c r="BL252" s="33" t="e">
        <f t="shared" si="219"/>
        <v>#DIV/0!</v>
      </c>
      <c r="BM252" s="48" t="s">
        <v>139</v>
      </c>
      <c r="BO252" s="14" t="s">
        <v>84</v>
      </c>
      <c r="BP252" s="68"/>
      <c r="BQ252" s="14"/>
      <c r="BR252" s="35">
        <v>1257250.1000000001</v>
      </c>
      <c r="BS252" s="73">
        <v>62862.51</v>
      </c>
      <c r="BT252" s="98" t="e">
        <f t="shared" si="214"/>
        <v>#DIV/0!</v>
      </c>
      <c r="BU252" s="35">
        <v>45540</v>
      </c>
      <c r="BV252" s="36" t="s">
        <v>84</v>
      </c>
      <c r="BW252" s="37" t="s">
        <v>90</v>
      </c>
      <c r="BX252" s="38"/>
      <c r="BY252" s="36" t="s">
        <v>84</v>
      </c>
      <c r="BZ252" s="57">
        <v>2023</v>
      </c>
      <c r="CA252" s="32">
        <f>VLOOKUP(BZ252,$GP$1:$GR$17,2,0)</f>
        <v>31680</v>
      </c>
      <c r="CB252" s="32">
        <f>VLOOKUP(BZ252,$GP$1:$GR$17,3,0)</f>
        <v>264294</v>
      </c>
      <c r="CC252" s="32" t="e">
        <f t="shared" si="220"/>
        <v>#DIV/0!</v>
      </c>
      <c r="CD252" s="14" t="str">
        <f t="shared" si="215"/>
        <v/>
      </c>
      <c r="CF252" s="69">
        <f t="shared" si="216"/>
        <v>45540</v>
      </c>
      <c r="CG252" s="69" t="e">
        <f t="shared" si="217"/>
        <v>#DIV/0!</v>
      </c>
      <c r="CH252" s="69" t="e">
        <f t="shared" si="218"/>
        <v>#DIV/0!</v>
      </c>
      <c r="CL252" s="25"/>
      <c r="CM252" s="25"/>
      <c r="CN252" s="25"/>
      <c r="CR252" s="25"/>
      <c r="CS252" s="25"/>
      <c r="CT252" s="25"/>
      <c r="CX252" s="25"/>
      <c r="CY252" s="25"/>
      <c r="CZ252" s="25"/>
      <c r="DD252" s="25"/>
      <c r="DE252" s="25"/>
      <c r="DF252" s="25"/>
      <c r="DG252" s="25">
        <f t="shared" si="221"/>
        <v>0</v>
      </c>
    </row>
    <row r="253" spans="1:111" x14ac:dyDescent="0.25">
      <c r="A253" s="13"/>
      <c r="B253" s="13"/>
      <c r="C253" s="13"/>
      <c r="D253" s="24"/>
      <c r="E253" s="24"/>
      <c r="F253" s="100">
        <f t="shared" si="193"/>
        <v>0</v>
      </c>
      <c r="G253" s="21"/>
      <c r="J253" s="63"/>
      <c r="L253" s="63" t="s">
        <v>58</v>
      </c>
      <c r="M253" s="23" t="s">
        <v>61</v>
      </c>
      <c r="N253" s="13" t="s">
        <v>170</v>
      </c>
      <c r="O253" s="13" t="s">
        <v>148</v>
      </c>
      <c r="P253" s="13" t="s">
        <v>171</v>
      </c>
      <c r="U253" s="12">
        <f t="shared" si="194"/>
        <v>90</v>
      </c>
      <c r="X253" s="13"/>
      <c r="Y253" s="13"/>
      <c r="AA253" s="34" t="s">
        <v>84</v>
      </c>
      <c r="AB253" s="25">
        <v>0</v>
      </c>
      <c r="AC253" s="25">
        <f t="shared" si="195"/>
        <v>0</v>
      </c>
      <c r="AD253" s="55"/>
      <c r="AE253" s="55"/>
      <c r="AF253" s="45">
        <f t="shared" si="196"/>
        <v>0</v>
      </c>
      <c r="AG253" s="46" t="e">
        <f t="shared" si="197"/>
        <v>#DIV/0!</v>
      </c>
      <c r="AH253" s="26">
        <f t="shared" si="198"/>
        <v>0</v>
      </c>
      <c r="AI253" s="46" t="e">
        <f t="shared" si="199"/>
        <v>#DIV/0!</v>
      </c>
      <c r="AJ253" s="46" t="e">
        <f t="shared" si="200"/>
        <v>#DIV/0!</v>
      </c>
      <c r="AK253" s="61">
        <v>1</v>
      </c>
      <c r="AL253" s="27" t="e">
        <f t="shared" si="201"/>
        <v>#DIV/0!</v>
      </c>
      <c r="AM253" s="25" t="e">
        <f t="shared" si="202"/>
        <v>#DIV/0!</v>
      </c>
      <c r="AN253" s="25" t="e">
        <f t="shared" si="203"/>
        <v>#DIV/0!</v>
      </c>
      <c r="AO253" s="25" t="e">
        <f t="shared" si="204"/>
        <v>#DIV/0!</v>
      </c>
      <c r="AR253" s="11">
        <f t="shared" si="205"/>
        <v>180</v>
      </c>
      <c r="AS253" s="20" t="s">
        <v>147</v>
      </c>
      <c r="AU253" s="13" t="s">
        <v>142</v>
      </c>
      <c r="AV253" s="75" t="e">
        <f>VLOOKUP(AT253,Ülke!$A$1:$D$46,2,0)</f>
        <v>#N/A</v>
      </c>
      <c r="AW253" s="29" t="e">
        <f t="shared" si="206"/>
        <v>#DIV/0!</v>
      </c>
      <c r="AX253" s="64" t="e">
        <f t="shared" si="207"/>
        <v>#DIV/0!</v>
      </c>
      <c r="AY253" s="65">
        <v>43846</v>
      </c>
      <c r="AZ253" s="65">
        <v>44675</v>
      </c>
      <c r="BA253" s="50">
        <f t="shared" si="208"/>
        <v>-44675</v>
      </c>
      <c r="BB253" s="66" t="e">
        <f t="shared" si="209"/>
        <v>#DIV/0!</v>
      </c>
      <c r="BC253" s="67">
        <v>44676</v>
      </c>
      <c r="BD253" s="66" t="s">
        <v>118</v>
      </c>
      <c r="BE253" s="58" t="e">
        <f t="shared" si="210"/>
        <v>#DIV/0!</v>
      </c>
      <c r="BF253" s="30" t="e">
        <f t="shared" si="211"/>
        <v>#DIV/0!</v>
      </c>
      <c r="BG253" s="31"/>
      <c r="BH253" s="32" t="e">
        <f t="shared" si="212"/>
        <v>#DIV/0!</v>
      </c>
      <c r="BI253" s="28">
        <v>0.05</v>
      </c>
      <c r="BJ253" s="28">
        <v>2.5000000000000001E-2</v>
      </c>
      <c r="BK253" s="33" t="e">
        <f t="shared" si="213"/>
        <v>#DIV/0!</v>
      </c>
      <c r="BL253" s="33" t="e">
        <f t="shared" si="219"/>
        <v>#DIV/0!</v>
      </c>
      <c r="BM253" s="48" t="s">
        <v>139</v>
      </c>
      <c r="BO253" s="14" t="s">
        <v>84</v>
      </c>
      <c r="BP253" s="68"/>
      <c r="BQ253" s="14"/>
      <c r="BR253" s="35">
        <v>1257250.1000000001</v>
      </c>
      <c r="BS253" s="73">
        <v>62862.51</v>
      </c>
      <c r="BT253" s="98" t="e">
        <f t="shared" si="214"/>
        <v>#DIV/0!</v>
      </c>
      <c r="BU253" s="35">
        <v>45540</v>
      </c>
      <c r="BV253" s="36" t="s">
        <v>84</v>
      </c>
      <c r="BW253" s="37" t="s">
        <v>90</v>
      </c>
      <c r="BX253" s="38"/>
      <c r="BY253" s="36" t="s">
        <v>84</v>
      </c>
      <c r="BZ253" s="57">
        <v>2023</v>
      </c>
      <c r="CA253" s="32">
        <f>VLOOKUP(BZ253,$GP$1:$GR$17,2,0)</f>
        <v>31680</v>
      </c>
      <c r="CB253" s="32">
        <f>VLOOKUP(BZ253,$GP$1:$GR$17,3,0)</f>
        <v>264294</v>
      </c>
      <c r="CC253" s="32" t="e">
        <f t="shared" si="220"/>
        <v>#DIV/0!</v>
      </c>
      <c r="CD253" s="14" t="str">
        <f t="shared" si="215"/>
        <v/>
      </c>
      <c r="CF253" s="69">
        <f t="shared" si="216"/>
        <v>45540</v>
      </c>
      <c r="CG253" s="69" t="e">
        <f t="shared" si="217"/>
        <v>#DIV/0!</v>
      </c>
      <c r="CH253" s="69" t="e">
        <f t="shared" si="218"/>
        <v>#DIV/0!</v>
      </c>
      <c r="CL253" s="25"/>
      <c r="CM253" s="25"/>
      <c r="CN253" s="25"/>
      <c r="CR253" s="25"/>
      <c r="CS253" s="25"/>
      <c r="CT253" s="25"/>
      <c r="CX253" s="25"/>
      <c r="CY253" s="25"/>
      <c r="CZ253" s="25"/>
      <c r="DD253" s="25"/>
      <c r="DE253" s="25"/>
      <c r="DF253" s="25"/>
      <c r="DG253" s="25">
        <f t="shared" si="221"/>
        <v>0</v>
      </c>
    </row>
    <row r="254" spans="1:111" x14ac:dyDescent="0.25">
      <c r="A254" s="13"/>
      <c r="B254" s="13"/>
      <c r="C254" s="13"/>
      <c r="D254" s="24"/>
      <c r="E254" s="24"/>
      <c r="F254" s="100">
        <f t="shared" si="193"/>
        <v>0</v>
      </c>
      <c r="G254" s="21"/>
      <c r="J254" s="63"/>
      <c r="L254" s="63" t="s">
        <v>58</v>
      </c>
      <c r="M254" s="23" t="s">
        <v>61</v>
      </c>
      <c r="N254" s="13" t="s">
        <v>170</v>
      </c>
      <c r="O254" s="13" t="s">
        <v>148</v>
      </c>
      <c r="P254" s="13" t="s">
        <v>171</v>
      </c>
      <c r="U254" s="12">
        <f t="shared" si="194"/>
        <v>90</v>
      </c>
      <c r="X254" s="13"/>
      <c r="Y254" s="13"/>
      <c r="AA254" s="34" t="s">
        <v>84</v>
      </c>
      <c r="AB254" s="25">
        <v>0</v>
      </c>
      <c r="AC254" s="25">
        <f t="shared" si="195"/>
        <v>0</v>
      </c>
      <c r="AD254" s="55"/>
      <c r="AE254" s="55"/>
      <c r="AF254" s="45">
        <f t="shared" si="196"/>
        <v>0</v>
      </c>
      <c r="AG254" s="46" t="e">
        <f t="shared" si="197"/>
        <v>#DIV/0!</v>
      </c>
      <c r="AH254" s="26">
        <f t="shared" si="198"/>
        <v>0</v>
      </c>
      <c r="AI254" s="46" t="e">
        <f t="shared" si="199"/>
        <v>#DIV/0!</v>
      </c>
      <c r="AJ254" s="46" t="e">
        <f t="shared" si="200"/>
        <v>#DIV/0!</v>
      </c>
      <c r="AK254" s="61">
        <v>1</v>
      </c>
      <c r="AL254" s="27" t="e">
        <f t="shared" si="201"/>
        <v>#DIV/0!</v>
      </c>
      <c r="AM254" s="25" t="e">
        <f t="shared" si="202"/>
        <v>#DIV/0!</v>
      </c>
      <c r="AN254" s="25" t="e">
        <f t="shared" si="203"/>
        <v>#DIV/0!</v>
      </c>
      <c r="AO254" s="25" t="e">
        <f t="shared" si="204"/>
        <v>#DIV/0!</v>
      </c>
      <c r="AR254" s="11">
        <f t="shared" si="205"/>
        <v>180</v>
      </c>
      <c r="AS254" s="20" t="s">
        <v>147</v>
      </c>
      <c r="AU254" s="13" t="s">
        <v>142</v>
      </c>
      <c r="AV254" s="75" t="e">
        <f>VLOOKUP(AT254,Ülke!$A$1:$D$46,2,0)</f>
        <v>#N/A</v>
      </c>
      <c r="AW254" s="29" t="e">
        <f t="shared" si="206"/>
        <v>#DIV/0!</v>
      </c>
      <c r="AX254" s="64" t="e">
        <f t="shared" si="207"/>
        <v>#DIV/0!</v>
      </c>
      <c r="AY254" s="65">
        <v>43846</v>
      </c>
      <c r="AZ254" s="65">
        <v>44675</v>
      </c>
      <c r="BA254" s="50">
        <f t="shared" si="208"/>
        <v>-44675</v>
      </c>
      <c r="BB254" s="66" t="e">
        <f t="shared" si="209"/>
        <v>#DIV/0!</v>
      </c>
      <c r="BC254" s="67">
        <v>44676</v>
      </c>
      <c r="BD254" s="66" t="s">
        <v>118</v>
      </c>
      <c r="BE254" s="58" t="e">
        <f t="shared" si="210"/>
        <v>#DIV/0!</v>
      </c>
      <c r="BF254" s="30" t="e">
        <f t="shared" si="211"/>
        <v>#DIV/0!</v>
      </c>
      <c r="BG254" s="31"/>
      <c r="BH254" s="32" t="e">
        <f t="shared" si="212"/>
        <v>#DIV/0!</v>
      </c>
      <c r="BI254" s="28">
        <v>0.05</v>
      </c>
      <c r="BJ254" s="28">
        <v>2.5000000000000001E-2</v>
      </c>
      <c r="BK254" s="33" t="e">
        <f t="shared" si="213"/>
        <v>#DIV/0!</v>
      </c>
      <c r="BL254" s="33" t="e">
        <f t="shared" si="219"/>
        <v>#DIV/0!</v>
      </c>
      <c r="BM254" s="48" t="s">
        <v>139</v>
      </c>
      <c r="BO254" s="14" t="s">
        <v>84</v>
      </c>
      <c r="BP254" s="68"/>
      <c r="BQ254" s="14"/>
      <c r="BR254" s="35">
        <v>1257250.1000000001</v>
      </c>
      <c r="BS254" s="73">
        <v>62862.51</v>
      </c>
      <c r="BT254" s="98" t="e">
        <f t="shared" si="214"/>
        <v>#DIV/0!</v>
      </c>
      <c r="BU254" s="35">
        <v>45540</v>
      </c>
      <c r="BV254" s="36" t="s">
        <v>84</v>
      </c>
      <c r="BW254" s="37" t="s">
        <v>90</v>
      </c>
      <c r="BX254" s="38"/>
      <c r="BY254" s="36" t="s">
        <v>84</v>
      </c>
      <c r="BZ254" s="57">
        <v>2023</v>
      </c>
      <c r="CA254" s="32">
        <f>VLOOKUP(BZ254,$GP$1:$GR$17,2,0)</f>
        <v>31680</v>
      </c>
      <c r="CB254" s="32">
        <f>VLOOKUP(BZ254,$GP$1:$GR$17,3,0)</f>
        <v>264294</v>
      </c>
      <c r="CC254" s="32" t="e">
        <f t="shared" si="220"/>
        <v>#DIV/0!</v>
      </c>
      <c r="CD254" s="14" t="str">
        <f t="shared" si="215"/>
        <v/>
      </c>
      <c r="CF254" s="69">
        <f t="shared" si="216"/>
        <v>45540</v>
      </c>
      <c r="CG254" s="69" t="e">
        <f t="shared" si="217"/>
        <v>#DIV/0!</v>
      </c>
      <c r="CH254" s="69" t="e">
        <f t="shared" si="218"/>
        <v>#DIV/0!</v>
      </c>
      <c r="CL254" s="25"/>
      <c r="CM254" s="25"/>
      <c r="CN254" s="25"/>
      <c r="CR254" s="25"/>
      <c r="CS254" s="25"/>
      <c r="CT254" s="25"/>
      <c r="CX254" s="25"/>
      <c r="CY254" s="25"/>
      <c r="CZ254" s="25"/>
      <c r="DD254" s="25"/>
      <c r="DE254" s="25"/>
      <c r="DF254" s="25"/>
      <c r="DG254" s="25">
        <f t="shared" si="221"/>
        <v>0</v>
      </c>
    </row>
    <row r="255" spans="1:111" x14ac:dyDescent="0.25">
      <c r="A255" s="13"/>
      <c r="B255" s="13"/>
      <c r="C255" s="13"/>
      <c r="D255" s="24"/>
      <c r="E255" s="24"/>
      <c r="F255" s="100">
        <f t="shared" ref="F255:F318" si="222">+D255*0.75</f>
        <v>0</v>
      </c>
      <c r="G255" s="21"/>
      <c r="J255" s="63"/>
      <c r="L255" s="63" t="s">
        <v>58</v>
      </c>
      <c r="M255" s="23" t="s">
        <v>61</v>
      </c>
      <c r="N255" s="13" t="s">
        <v>170</v>
      </c>
      <c r="O255" s="13" t="s">
        <v>148</v>
      </c>
      <c r="P255" s="13" t="s">
        <v>171</v>
      </c>
      <c r="U255" s="12">
        <f t="shared" ref="U255:U299" si="223">+T255+90</f>
        <v>90</v>
      </c>
      <c r="X255" s="13"/>
      <c r="Y255" s="13"/>
      <c r="AA255" s="34" t="s">
        <v>84</v>
      </c>
      <c r="AB255" s="25">
        <v>0</v>
      </c>
      <c r="AC255" s="25">
        <f t="shared" ref="AC255:AC318" si="224">+Z255-AB255</f>
        <v>0</v>
      </c>
      <c r="AD255" s="55"/>
      <c r="AE255" s="55"/>
      <c r="AF255" s="45">
        <f t="shared" ref="AF255:AF318" si="225">+Z255*AD255</f>
        <v>0</v>
      </c>
      <c r="AG255" s="46" t="e">
        <f t="shared" ref="AG255:AG299" si="226">+AF255/AE255</f>
        <v>#DIV/0!</v>
      </c>
      <c r="AH255" s="26">
        <f t="shared" ref="AH255:AH318" si="227">+AB255*AD255</f>
        <v>0</v>
      </c>
      <c r="AI255" s="46" t="e">
        <f t="shared" ref="AI255:AI299" si="228">+AH255/AE255</f>
        <v>#DIV/0!</v>
      </c>
      <c r="AJ255" s="46" t="e">
        <f t="shared" ref="AJ255:AJ299" si="229">+AG255-AI255</f>
        <v>#DIV/0!</v>
      </c>
      <c r="AK255" s="61">
        <v>1</v>
      </c>
      <c r="AL255" s="27" t="e">
        <f t="shared" ref="AL255:AL299" si="230">+AD255/AE255</f>
        <v>#DIV/0!</v>
      </c>
      <c r="AM255" s="25" t="e">
        <f t="shared" ref="AM255:AM318" si="231">+Z255*AL255</f>
        <v>#DIV/0!</v>
      </c>
      <c r="AN255" s="25" t="e">
        <f t="shared" ref="AN255:AN318" si="232">+AB255*AL255</f>
        <v>#DIV/0!</v>
      </c>
      <c r="AO255" s="25" t="e">
        <f t="shared" ref="AO255:AO299" si="233">+AC255*AL255</f>
        <v>#DIV/0!</v>
      </c>
      <c r="AR255" s="11">
        <f t="shared" ref="AR255:AR299" si="234">+AQ255+180</f>
        <v>180</v>
      </c>
      <c r="AS255" s="20" t="s">
        <v>147</v>
      </c>
      <c r="AU255" s="13" t="s">
        <v>142</v>
      </c>
      <c r="AV255" s="75" t="e">
        <f>VLOOKUP(AT255,Ülke!$A$1:$D$46,2,0)</f>
        <v>#N/A</v>
      </c>
      <c r="AW255" s="29" t="e">
        <f t="shared" ref="AW255:AW299" si="235">+AM255*AV255</f>
        <v>#DIV/0!</v>
      </c>
      <c r="AX255" s="64" t="e">
        <f t="shared" ref="AX255:AX299" si="236">IF(AM255*0.1&gt;30000,AM255*0.1,30000)</f>
        <v>#DIV/0!</v>
      </c>
      <c r="AY255" s="65">
        <v>43846</v>
      </c>
      <c r="AZ255" s="65">
        <v>44675</v>
      </c>
      <c r="BA255" s="50">
        <f t="shared" ref="BA255:BA299" si="237">+AQ255-AZ255</f>
        <v>-44675</v>
      </c>
      <c r="BB255" s="66" t="e">
        <f t="shared" ref="BB255:BB299" si="238">IF(AM255*0.1&gt;15000,AM255*0.1,15000)</f>
        <v>#DIV/0!</v>
      </c>
      <c r="BC255" s="67">
        <v>44676</v>
      </c>
      <c r="BD255" s="66" t="s">
        <v>118</v>
      </c>
      <c r="BE255" s="58" t="e">
        <f t="shared" ref="BE255:BE299" si="239">IF(BA255&gt;0,BB255,AX255)</f>
        <v>#DIV/0!</v>
      </c>
      <c r="BF255" s="30" t="e">
        <f t="shared" ref="BF255:BF299" si="240">IF(AO255-AW255-BE255&lt;0,0,AO255-AW255-BE255)</f>
        <v>#DIV/0!</v>
      </c>
      <c r="BG255" s="31"/>
      <c r="BH255" s="32" t="e">
        <f t="shared" ref="BH255:BH299" si="241">IF(BF255&lt;0,0,BF255*BG255)</f>
        <v>#DIV/0!</v>
      </c>
      <c r="BI255" s="28">
        <v>0.05</v>
      </c>
      <c r="BJ255" s="28">
        <v>2.5000000000000001E-2</v>
      </c>
      <c r="BK255" s="33" t="e">
        <f t="shared" ref="BK255:BK318" si="242">+BH255*BI255</f>
        <v>#DIV/0!</v>
      </c>
      <c r="BL255" s="33" t="e">
        <f t="shared" si="219"/>
        <v>#DIV/0!</v>
      </c>
      <c r="BM255" s="48" t="s">
        <v>139</v>
      </c>
      <c r="BO255" s="14" t="s">
        <v>84</v>
      </c>
      <c r="BP255" s="68"/>
      <c r="BQ255" s="14"/>
      <c r="BR255" s="35">
        <v>1257250.1000000001</v>
      </c>
      <c r="BS255" s="73">
        <v>62862.51</v>
      </c>
      <c r="BT255" s="98" t="e">
        <f t="shared" ref="BT255:BT299" si="243">+BS255-BK255</f>
        <v>#DIV/0!</v>
      </c>
      <c r="BU255" s="35">
        <v>45540</v>
      </c>
      <c r="BV255" s="36" t="s">
        <v>84</v>
      </c>
      <c r="BW255" s="37" t="s">
        <v>90</v>
      </c>
      <c r="BX255" s="38"/>
      <c r="BY255" s="36" t="s">
        <v>84</v>
      </c>
      <c r="BZ255" s="57">
        <v>2023</v>
      </c>
      <c r="CA255" s="32">
        <f>VLOOKUP(BZ255,$GP$1:$GR$17,2,0)</f>
        <v>31680</v>
      </c>
      <c r="CB255" s="32">
        <f>VLOOKUP(BZ255,$GP$1:$GR$17,3,0)</f>
        <v>264294</v>
      </c>
      <c r="CC255" s="32" t="e">
        <f t="shared" si="220"/>
        <v>#DIV/0!</v>
      </c>
      <c r="CD255" s="14" t="str">
        <f t="shared" ref="CD255:CD318" si="244">RIGHT(AQ255,4)</f>
        <v/>
      </c>
      <c r="CF255" s="69">
        <f t="shared" ref="CF255:CF318" si="245">+BU255-Z255</f>
        <v>45540</v>
      </c>
      <c r="CG255" s="69" t="e">
        <f t="shared" ref="CG255:CG318" si="246">+AM255-BU255</f>
        <v>#DIV/0!</v>
      </c>
      <c r="CH255" s="69" t="e">
        <f t="shared" ref="CH255:CH318" si="247">+BU255-BF255</f>
        <v>#DIV/0!</v>
      </c>
      <c r="CL255" s="25"/>
      <c r="CM255" s="25"/>
      <c r="CN255" s="25"/>
      <c r="CR255" s="25"/>
      <c r="CS255" s="25"/>
      <c r="CT255" s="25"/>
      <c r="CX255" s="25"/>
      <c r="CY255" s="25"/>
      <c r="CZ255" s="25"/>
      <c r="DD255" s="25"/>
      <c r="DE255" s="25"/>
      <c r="DF255" s="25"/>
      <c r="DG255" s="25">
        <f t="shared" si="221"/>
        <v>0</v>
      </c>
    </row>
    <row r="256" spans="1:111" x14ac:dyDescent="0.25">
      <c r="A256" s="13"/>
      <c r="B256" s="13"/>
      <c r="C256" s="13"/>
      <c r="D256" s="24"/>
      <c r="E256" s="24"/>
      <c r="F256" s="100">
        <f t="shared" si="222"/>
        <v>0</v>
      </c>
      <c r="G256" s="21"/>
      <c r="J256" s="63"/>
      <c r="L256" s="63" t="s">
        <v>58</v>
      </c>
      <c r="M256" s="23" t="s">
        <v>61</v>
      </c>
      <c r="N256" s="13" t="s">
        <v>170</v>
      </c>
      <c r="O256" s="13" t="s">
        <v>148</v>
      </c>
      <c r="P256" s="13" t="s">
        <v>171</v>
      </c>
      <c r="U256" s="12">
        <f t="shared" si="223"/>
        <v>90</v>
      </c>
      <c r="X256" s="13"/>
      <c r="Y256" s="13"/>
      <c r="AA256" s="34" t="s">
        <v>84</v>
      </c>
      <c r="AB256" s="25">
        <v>0</v>
      </c>
      <c r="AC256" s="25">
        <f t="shared" si="224"/>
        <v>0</v>
      </c>
      <c r="AD256" s="55"/>
      <c r="AE256" s="55"/>
      <c r="AF256" s="45">
        <f t="shared" si="225"/>
        <v>0</v>
      </c>
      <c r="AG256" s="46" t="e">
        <f t="shared" si="226"/>
        <v>#DIV/0!</v>
      </c>
      <c r="AH256" s="26">
        <f t="shared" si="227"/>
        <v>0</v>
      </c>
      <c r="AI256" s="46" t="e">
        <f t="shared" si="228"/>
        <v>#DIV/0!</v>
      </c>
      <c r="AJ256" s="46" t="e">
        <f t="shared" si="229"/>
        <v>#DIV/0!</v>
      </c>
      <c r="AK256" s="61">
        <v>1</v>
      </c>
      <c r="AL256" s="27" t="e">
        <f t="shared" si="230"/>
        <v>#DIV/0!</v>
      </c>
      <c r="AM256" s="25" t="e">
        <f t="shared" si="231"/>
        <v>#DIV/0!</v>
      </c>
      <c r="AN256" s="25" t="e">
        <f t="shared" si="232"/>
        <v>#DIV/0!</v>
      </c>
      <c r="AO256" s="25" t="e">
        <f t="shared" si="233"/>
        <v>#DIV/0!</v>
      </c>
      <c r="AR256" s="11">
        <f t="shared" si="234"/>
        <v>180</v>
      </c>
      <c r="AS256" s="20" t="s">
        <v>147</v>
      </c>
      <c r="AU256" s="13" t="s">
        <v>142</v>
      </c>
      <c r="AV256" s="75" t="e">
        <f>VLOOKUP(AT256,Ülke!$A$1:$D$46,2,0)</f>
        <v>#N/A</v>
      </c>
      <c r="AW256" s="29" t="e">
        <f t="shared" si="235"/>
        <v>#DIV/0!</v>
      </c>
      <c r="AX256" s="64" t="e">
        <f t="shared" si="236"/>
        <v>#DIV/0!</v>
      </c>
      <c r="AY256" s="65">
        <v>43846</v>
      </c>
      <c r="AZ256" s="65">
        <v>44675</v>
      </c>
      <c r="BA256" s="50">
        <f t="shared" si="237"/>
        <v>-44675</v>
      </c>
      <c r="BB256" s="66" t="e">
        <f t="shared" si="238"/>
        <v>#DIV/0!</v>
      </c>
      <c r="BC256" s="67">
        <v>44676</v>
      </c>
      <c r="BD256" s="66" t="s">
        <v>118</v>
      </c>
      <c r="BE256" s="58" t="e">
        <f t="shared" si="239"/>
        <v>#DIV/0!</v>
      </c>
      <c r="BF256" s="30" t="e">
        <f t="shared" si="240"/>
        <v>#DIV/0!</v>
      </c>
      <c r="BG256" s="31"/>
      <c r="BH256" s="32" t="e">
        <f t="shared" si="241"/>
        <v>#DIV/0!</v>
      </c>
      <c r="BI256" s="28">
        <v>0.05</v>
      </c>
      <c r="BJ256" s="28">
        <v>2.5000000000000001E-2</v>
      </c>
      <c r="BK256" s="33" t="e">
        <f t="shared" si="242"/>
        <v>#DIV/0!</v>
      </c>
      <c r="BL256" s="33" t="e">
        <f t="shared" ref="BL256:BL319" si="248">+BH256*BJ256</f>
        <v>#DIV/0!</v>
      </c>
      <c r="BM256" s="48" t="s">
        <v>139</v>
      </c>
      <c r="BO256" s="14" t="s">
        <v>84</v>
      </c>
      <c r="BP256" s="68"/>
      <c r="BQ256" s="14"/>
      <c r="BR256" s="35">
        <v>1257250.1000000001</v>
      </c>
      <c r="BS256" s="73">
        <v>62862.51</v>
      </c>
      <c r="BT256" s="98" t="e">
        <f t="shared" si="243"/>
        <v>#DIV/0!</v>
      </c>
      <c r="BU256" s="35">
        <v>45540</v>
      </c>
      <c r="BV256" s="36" t="s">
        <v>84</v>
      </c>
      <c r="BW256" s="37" t="s">
        <v>90</v>
      </c>
      <c r="BX256" s="38"/>
      <c r="BY256" s="36" t="s">
        <v>84</v>
      </c>
      <c r="BZ256" s="57">
        <v>2023</v>
      </c>
      <c r="CA256" s="32">
        <f>VLOOKUP(BZ256,$GP$1:$GR$17,2,0)</f>
        <v>31680</v>
      </c>
      <c r="CB256" s="32">
        <f>VLOOKUP(BZ256,$GP$1:$GR$17,3,0)</f>
        <v>264294</v>
      </c>
      <c r="CC256" s="32" t="e">
        <f t="shared" ref="CC256:CC319" si="249">IF(BK256&gt;CA256,BK256,CA256)</f>
        <v>#DIV/0!</v>
      </c>
      <c r="CD256" s="14" t="str">
        <f t="shared" si="244"/>
        <v/>
      </c>
      <c r="CF256" s="69">
        <f t="shared" si="245"/>
        <v>45540</v>
      </c>
      <c r="CG256" s="69" t="e">
        <f t="shared" si="246"/>
        <v>#DIV/0!</v>
      </c>
      <c r="CH256" s="69" t="e">
        <f t="shared" si="247"/>
        <v>#DIV/0!</v>
      </c>
      <c r="CL256" s="25"/>
      <c r="CM256" s="25"/>
      <c r="CN256" s="25"/>
      <c r="CR256" s="25"/>
      <c r="CS256" s="25"/>
      <c r="CT256" s="25"/>
      <c r="CX256" s="25"/>
      <c r="CY256" s="25"/>
      <c r="CZ256" s="25"/>
      <c r="DD256" s="25"/>
      <c r="DE256" s="25"/>
      <c r="DF256" s="25"/>
      <c r="DG256" s="25">
        <f t="shared" si="221"/>
        <v>0</v>
      </c>
    </row>
    <row r="257" spans="1:111" x14ac:dyDescent="0.25">
      <c r="A257" s="13"/>
      <c r="B257" s="13"/>
      <c r="C257" s="13"/>
      <c r="D257" s="24"/>
      <c r="E257" s="24"/>
      <c r="F257" s="100">
        <f t="shared" si="222"/>
        <v>0</v>
      </c>
      <c r="G257" s="21"/>
      <c r="J257" s="63"/>
      <c r="L257" s="63" t="s">
        <v>58</v>
      </c>
      <c r="M257" s="23" t="s">
        <v>61</v>
      </c>
      <c r="N257" s="13" t="s">
        <v>170</v>
      </c>
      <c r="O257" s="13" t="s">
        <v>148</v>
      </c>
      <c r="P257" s="13" t="s">
        <v>171</v>
      </c>
      <c r="U257" s="12">
        <f t="shared" si="223"/>
        <v>90</v>
      </c>
      <c r="X257" s="13"/>
      <c r="Y257" s="13"/>
      <c r="AA257" s="34" t="s">
        <v>84</v>
      </c>
      <c r="AB257" s="25">
        <v>0</v>
      </c>
      <c r="AC257" s="25">
        <f t="shared" si="224"/>
        <v>0</v>
      </c>
      <c r="AD257" s="55"/>
      <c r="AE257" s="55"/>
      <c r="AF257" s="45">
        <f t="shared" si="225"/>
        <v>0</v>
      </c>
      <c r="AG257" s="46" t="e">
        <f t="shared" si="226"/>
        <v>#DIV/0!</v>
      </c>
      <c r="AH257" s="26">
        <f t="shared" si="227"/>
        <v>0</v>
      </c>
      <c r="AI257" s="46" t="e">
        <f t="shared" si="228"/>
        <v>#DIV/0!</v>
      </c>
      <c r="AJ257" s="46" t="e">
        <f t="shared" si="229"/>
        <v>#DIV/0!</v>
      </c>
      <c r="AK257" s="61">
        <v>1</v>
      </c>
      <c r="AL257" s="27" t="e">
        <f t="shared" si="230"/>
        <v>#DIV/0!</v>
      </c>
      <c r="AM257" s="25" t="e">
        <f t="shared" si="231"/>
        <v>#DIV/0!</v>
      </c>
      <c r="AN257" s="25" t="e">
        <f t="shared" si="232"/>
        <v>#DIV/0!</v>
      </c>
      <c r="AO257" s="25" t="e">
        <f t="shared" si="233"/>
        <v>#DIV/0!</v>
      </c>
      <c r="AR257" s="11">
        <f t="shared" si="234"/>
        <v>180</v>
      </c>
      <c r="AS257" s="20" t="s">
        <v>147</v>
      </c>
      <c r="AU257" s="13" t="s">
        <v>142</v>
      </c>
      <c r="AV257" s="75" t="e">
        <f>VLOOKUP(AT257,Ülke!$A$1:$D$46,2,0)</f>
        <v>#N/A</v>
      </c>
      <c r="AW257" s="29" t="e">
        <f t="shared" si="235"/>
        <v>#DIV/0!</v>
      </c>
      <c r="AX257" s="64" t="e">
        <f t="shared" si="236"/>
        <v>#DIV/0!</v>
      </c>
      <c r="AY257" s="65">
        <v>43846</v>
      </c>
      <c r="AZ257" s="65">
        <v>44675</v>
      </c>
      <c r="BA257" s="50">
        <f t="shared" si="237"/>
        <v>-44675</v>
      </c>
      <c r="BB257" s="66" t="e">
        <f t="shared" si="238"/>
        <v>#DIV/0!</v>
      </c>
      <c r="BC257" s="67">
        <v>44676</v>
      </c>
      <c r="BD257" s="66" t="s">
        <v>118</v>
      </c>
      <c r="BE257" s="58" t="e">
        <f t="shared" si="239"/>
        <v>#DIV/0!</v>
      </c>
      <c r="BF257" s="30" t="e">
        <f t="shared" si="240"/>
        <v>#DIV/0!</v>
      </c>
      <c r="BG257" s="31"/>
      <c r="BH257" s="32" t="e">
        <f t="shared" si="241"/>
        <v>#DIV/0!</v>
      </c>
      <c r="BI257" s="28">
        <v>0.05</v>
      </c>
      <c r="BJ257" s="28">
        <v>2.5000000000000001E-2</v>
      </c>
      <c r="BK257" s="33" t="e">
        <f t="shared" si="242"/>
        <v>#DIV/0!</v>
      </c>
      <c r="BL257" s="33" t="e">
        <f t="shared" si="248"/>
        <v>#DIV/0!</v>
      </c>
      <c r="BM257" s="48" t="s">
        <v>139</v>
      </c>
      <c r="BO257" s="14" t="s">
        <v>84</v>
      </c>
      <c r="BP257" s="68"/>
      <c r="BQ257" s="14"/>
      <c r="BR257" s="35">
        <v>1257250.1000000001</v>
      </c>
      <c r="BS257" s="73">
        <v>62862.51</v>
      </c>
      <c r="BT257" s="98" t="e">
        <f t="shared" si="243"/>
        <v>#DIV/0!</v>
      </c>
      <c r="BU257" s="35">
        <v>45540</v>
      </c>
      <c r="BV257" s="36" t="s">
        <v>84</v>
      </c>
      <c r="BW257" s="37" t="s">
        <v>90</v>
      </c>
      <c r="BX257" s="38"/>
      <c r="BY257" s="36" t="s">
        <v>84</v>
      </c>
      <c r="BZ257" s="57">
        <v>2023</v>
      </c>
      <c r="CA257" s="32">
        <f>VLOOKUP(BZ257,$GP$1:$GR$17,2,0)</f>
        <v>31680</v>
      </c>
      <c r="CB257" s="32">
        <f>VLOOKUP(BZ257,$GP$1:$GR$17,3,0)</f>
        <v>264294</v>
      </c>
      <c r="CC257" s="32" t="e">
        <f t="shared" si="249"/>
        <v>#DIV/0!</v>
      </c>
      <c r="CD257" s="14" t="str">
        <f t="shared" si="244"/>
        <v/>
      </c>
      <c r="CF257" s="69">
        <f t="shared" si="245"/>
        <v>45540</v>
      </c>
      <c r="CG257" s="69" t="e">
        <f t="shared" si="246"/>
        <v>#DIV/0!</v>
      </c>
      <c r="CH257" s="69" t="e">
        <f t="shared" si="247"/>
        <v>#DIV/0!</v>
      </c>
      <c r="CL257" s="25"/>
      <c r="CM257" s="25"/>
      <c r="CN257" s="25"/>
      <c r="CR257" s="25"/>
      <c r="CS257" s="25"/>
      <c r="CT257" s="25"/>
      <c r="CX257" s="25"/>
      <c r="CY257" s="25"/>
      <c r="CZ257" s="25"/>
      <c r="DD257" s="25"/>
      <c r="DE257" s="25"/>
      <c r="DF257" s="25"/>
      <c r="DG257" s="25">
        <f t="shared" si="221"/>
        <v>0</v>
      </c>
    </row>
    <row r="258" spans="1:111" x14ac:dyDescent="0.25">
      <c r="A258" s="13"/>
      <c r="B258" s="13"/>
      <c r="C258" s="13"/>
      <c r="D258" s="24"/>
      <c r="E258" s="24"/>
      <c r="F258" s="100">
        <f t="shared" si="222"/>
        <v>0</v>
      </c>
      <c r="G258" s="21"/>
      <c r="J258" s="63"/>
      <c r="L258" s="63" t="s">
        <v>58</v>
      </c>
      <c r="M258" s="23" t="s">
        <v>61</v>
      </c>
      <c r="N258" s="13" t="s">
        <v>170</v>
      </c>
      <c r="O258" s="13" t="s">
        <v>148</v>
      </c>
      <c r="P258" s="13" t="s">
        <v>171</v>
      </c>
      <c r="U258" s="12">
        <f t="shared" si="223"/>
        <v>90</v>
      </c>
      <c r="X258" s="13"/>
      <c r="Y258" s="13"/>
      <c r="AA258" s="34" t="s">
        <v>84</v>
      </c>
      <c r="AB258" s="25">
        <v>0</v>
      </c>
      <c r="AC258" s="25">
        <f t="shared" si="224"/>
        <v>0</v>
      </c>
      <c r="AD258" s="55"/>
      <c r="AE258" s="55"/>
      <c r="AF258" s="45">
        <f t="shared" si="225"/>
        <v>0</v>
      </c>
      <c r="AG258" s="46" t="e">
        <f t="shared" si="226"/>
        <v>#DIV/0!</v>
      </c>
      <c r="AH258" s="26">
        <f t="shared" si="227"/>
        <v>0</v>
      </c>
      <c r="AI258" s="46" t="e">
        <f t="shared" si="228"/>
        <v>#DIV/0!</v>
      </c>
      <c r="AJ258" s="46" t="e">
        <f t="shared" si="229"/>
        <v>#DIV/0!</v>
      </c>
      <c r="AK258" s="61">
        <v>1</v>
      </c>
      <c r="AL258" s="27" t="e">
        <f t="shared" si="230"/>
        <v>#DIV/0!</v>
      </c>
      <c r="AM258" s="25" t="e">
        <f t="shared" si="231"/>
        <v>#DIV/0!</v>
      </c>
      <c r="AN258" s="25" t="e">
        <f t="shared" si="232"/>
        <v>#DIV/0!</v>
      </c>
      <c r="AO258" s="25" t="e">
        <f t="shared" si="233"/>
        <v>#DIV/0!</v>
      </c>
      <c r="AR258" s="11">
        <f t="shared" si="234"/>
        <v>180</v>
      </c>
      <c r="AS258" s="20" t="s">
        <v>147</v>
      </c>
      <c r="AU258" s="13" t="s">
        <v>142</v>
      </c>
      <c r="AV258" s="75" t="e">
        <f>VLOOKUP(AT258,Ülke!$A$1:$D$46,2,0)</f>
        <v>#N/A</v>
      </c>
      <c r="AW258" s="29" t="e">
        <f t="shared" si="235"/>
        <v>#DIV/0!</v>
      </c>
      <c r="AX258" s="64" t="e">
        <f t="shared" si="236"/>
        <v>#DIV/0!</v>
      </c>
      <c r="AY258" s="65">
        <v>43846</v>
      </c>
      <c r="AZ258" s="65">
        <v>44675</v>
      </c>
      <c r="BA258" s="50">
        <f t="shared" si="237"/>
        <v>-44675</v>
      </c>
      <c r="BB258" s="66" t="e">
        <f t="shared" si="238"/>
        <v>#DIV/0!</v>
      </c>
      <c r="BC258" s="67">
        <v>44676</v>
      </c>
      <c r="BD258" s="66" t="s">
        <v>118</v>
      </c>
      <c r="BE258" s="58" t="e">
        <f t="shared" si="239"/>
        <v>#DIV/0!</v>
      </c>
      <c r="BF258" s="30" t="e">
        <f t="shared" si="240"/>
        <v>#DIV/0!</v>
      </c>
      <c r="BG258" s="31"/>
      <c r="BH258" s="32" t="e">
        <f t="shared" si="241"/>
        <v>#DIV/0!</v>
      </c>
      <c r="BI258" s="28">
        <v>0.05</v>
      </c>
      <c r="BJ258" s="28">
        <v>2.5000000000000001E-2</v>
      </c>
      <c r="BK258" s="33" t="e">
        <f t="shared" si="242"/>
        <v>#DIV/0!</v>
      </c>
      <c r="BL258" s="33" t="e">
        <f t="shared" si="248"/>
        <v>#DIV/0!</v>
      </c>
      <c r="BM258" s="48" t="s">
        <v>139</v>
      </c>
      <c r="BO258" s="14" t="s">
        <v>84</v>
      </c>
      <c r="BP258" s="68"/>
      <c r="BQ258" s="14"/>
      <c r="BR258" s="35">
        <v>1257250.1000000001</v>
      </c>
      <c r="BS258" s="73">
        <v>62862.51</v>
      </c>
      <c r="BT258" s="98" t="e">
        <f t="shared" si="243"/>
        <v>#DIV/0!</v>
      </c>
      <c r="BU258" s="35">
        <v>45540</v>
      </c>
      <c r="BV258" s="36" t="s">
        <v>84</v>
      </c>
      <c r="BW258" s="37" t="s">
        <v>90</v>
      </c>
      <c r="BX258" s="38"/>
      <c r="BY258" s="36" t="s">
        <v>84</v>
      </c>
      <c r="BZ258" s="57">
        <v>2023</v>
      </c>
      <c r="CA258" s="32">
        <f>VLOOKUP(BZ258,$GP$1:$GR$17,2,0)</f>
        <v>31680</v>
      </c>
      <c r="CB258" s="32">
        <f>VLOOKUP(BZ258,$GP$1:$GR$17,3,0)</f>
        <v>264294</v>
      </c>
      <c r="CC258" s="32" t="e">
        <f t="shared" si="249"/>
        <v>#DIV/0!</v>
      </c>
      <c r="CD258" s="14" t="str">
        <f t="shared" si="244"/>
        <v/>
      </c>
      <c r="CF258" s="69">
        <f t="shared" si="245"/>
        <v>45540</v>
      </c>
      <c r="CG258" s="69" t="e">
        <f t="shared" si="246"/>
        <v>#DIV/0!</v>
      </c>
      <c r="CH258" s="69" t="e">
        <f t="shared" si="247"/>
        <v>#DIV/0!</v>
      </c>
      <c r="CL258" s="25"/>
      <c r="CM258" s="25"/>
      <c r="CN258" s="25"/>
      <c r="CR258" s="25"/>
      <c r="CS258" s="25"/>
      <c r="CT258" s="25"/>
      <c r="CX258" s="25"/>
      <c r="CY258" s="25"/>
      <c r="CZ258" s="25"/>
      <c r="DD258" s="25"/>
      <c r="DE258" s="25"/>
      <c r="DF258" s="25"/>
      <c r="DG258" s="25">
        <f t="shared" si="221"/>
        <v>0</v>
      </c>
    </row>
    <row r="259" spans="1:111" x14ac:dyDescent="0.25">
      <c r="A259" s="13"/>
      <c r="B259" s="13"/>
      <c r="C259" s="13"/>
      <c r="D259" s="24"/>
      <c r="E259" s="24"/>
      <c r="F259" s="100">
        <f t="shared" si="222"/>
        <v>0</v>
      </c>
      <c r="G259" s="21"/>
      <c r="J259" s="63"/>
      <c r="L259" s="63" t="s">
        <v>58</v>
      </c>
      <c r="M259" s="23" t="s">
        <v>61</v>
      </c>
      <c r="N259" s="13" t="s">
        <v>170</v>
      </c>
      <c r="O259" s="13" t="s">
        <v>148</v>
      </c>
      <c r="P259" s="13" t="s">
        <v>171</v>
      </c>
      <c r="U259" s="12">
        <f t="shared" si="223"/>
        <v>90</v>
      </c>
      <c r="X259" s="13"/>
      <c r="Y259" s="13"/>
      <c r="AA259" s="34" t="s">
        <v>84</v>
      </c>
      <c r="AB259" s="25">
        <v>0</v>
      </c>
      <c r="AC259" s="25">
        <f t="shared" si="224"/>
        <v>0</v>
      </c>
      <c r="AD259" s="55"/>
      <c r="AE259" s="55"/>
      <c r="AF259" s="45">
        <f t="shared" si="225"/>
        <v>0</v>
      </c>
      <c r="AG259" s="46" t="e">
        <f t="shared" si="226"/>
        <v>#DIV/0!</v>
      </c>
      <c r="AH259" s="26">
        <f t="shared" si="227"/>
        <v>0</v>
      </c>
      <c r="AI259" s="46" t="e">
        <f t="shared" si="228"/>
        <v>#DIV/0!</v>
      </c>
      <c r="AJ259" s="46" t="e">
        <f t="shared" si="229"/>
        <v>#DIV/0!</v>
      </c>
      <c r="AK259" s="61">
        <v>1</v>
      </c>
      <c r="AL259" s="27" t="e">
        <f t="shared" si="230"/>
        <v>#DIV/0!</v>
      </c>
      <c r="AM259" s="25" t="e">
        <f t="shared" si="231"/>
        <v>#DIV/0!</v>
      </c>
      <c r="AN259" s="25" t="e">
        <f t="shared" si="232"/>
        <v>#DIV/0!</v>
      </c>
      <c r="AO259" s="25" t="e">
        <f t="shared" si="233"/>
        <v>#DIV/0!</v>
      </c>
      <c r="AR259" s="11">
        <f t="shared" si="234"/>
        <v>180</v>
      </c>
      <c r="AS259" s="20" t="s">
        <v>147</v>
      </c>
      <c r="AU259" s="13" t="s">
        <v>142</v>
      </c>
      <c r="AV259" s="75" t="e">
        <f>VLOOKUP(AT259,Ülke!$A$1:$D$46,2,0)</f>
        <v>#N/A</v>
      </c>
      <c r="AW259" s="29" t="e">
        <f t="shared" si="235"/>
        <v>#DIV/0!</v>
      </c>
      <c r="AX259" s="64" t="e">
        <f t="shared" si="236"/>
        <v>#DIV/0!</v>
      </c>
      <c r="AY259" s="65">
        <v>43846</v>
      </c>
      <c r="AZ259" s="65">
        <v>44675</v>
      </c>
      <c r="BA259" s="50">
        <f t="shared" si="237"/>
        <v>-44675</v>
      </c>
      <c r="BB259" s="66" t="e">
        <f t="shared" si="238"/>
        <v>#DIV/0!</v>
      </c>
      <c r="BC259" s="67">
        <v>44676</v>
      </c>
      <c r="BD259" s="66" t="s">
        <v>118</v>
      </c>
      <c r="BE259" s="58" t="e">
        <f t="shared" si="239"/>
        <v>#DIV/0!</v>
      </c>
      <c r="BF259" s="30" t="e">
        <f t="shared" si="240"/>
        <v>#DIV/0!</v>
      </c>
      <c r="BG259" s="31"/>
      <c r="BH259" s="32" t="e">
        <f t="shared" si="241"/>
        <v>#DIV/0!</v>
      </c>
      <c r="BI259" s="28">
        <v>0.05</v>
      </c>
      <c r="BJ259" s="28">
        <v>2.5000000000000001E-2</v>
      </c>
      <c r="BK259" s="33" t="e">
        <f t="shared" si="242"/>
        <v>#DIV/0!</v>
      </c>
      <c r="BL259" s="33" t="e">
        <f t="shared" si="248"/>
        <v>#DIV/0!</v>
      </c>
      <c r="BM259" s="48" t="s">
        <v>139</v>
      </c>
      <c r="BO259" s="14" t="s">
        <v>84</v>
      </c>
      <c r="BP259" s="68"/>
      <c r="BQ259" s="14"/>
      <c r="BR259" s="35">
        <v>1257250.1000000001</v>
      </c>
      <c r="BS259" s="73">
        <v>62862.51</v>
      </c>
      <c r="BT259" s="98" t="e">
        <f t="shared" si="243"/>
        <v>#DIV/0!</v>
      </c>
      <c r="BU259" s="35">
        <v>45540</v>
      </c>
      <c r="BV259" s="36" t="s">
        <v>84</v>
      </c>
      <c r="BW259" s="37" t="s">
        <v>90</v>
      </c>
      <c r="BX259" s="38"/>
      <c r="BY259" s="36" t="s">
        <v>84</v>
      </c>
      <c r="BZ259" s="57">
        <v>2023</v>
      </c>
      <c r="CA259" s="32">
        <f>VLOOKUP(BZ259,$GP$1:$GR$17,2,0)</f>
        <v>31680</v>
      </c>
      <c r="CB259" s="32">
        <f>VLOOKUP(BZ259,$GP$1:$GR$17,3,0)</f>
        <v>264294</v>
      </c>
      <c r="CC259" s="32" t="e">
        <f t="shared" si="249"/>
        <v>#DIV/0!</v>
      </c>
      <c r="CD259" s="14" t="str">
        <f t="shared" si="244"/>
        <v/>
      </c>
      <c r="CF259" s="69">
        <f t="shared" si="245"/>
        <v>45540</v>
      </c>
      <c r="CG259" s="69" t="e">
        <f t="shared" si="246"/>
        <v>#DIV/0!</v>
      </c>
      <c r="CH259" s="69" t="e">
        <f t="shared" si="247"/>
        <v>#DIV/0!</v>
      </c>
      <c r="CL259" s="25"/>
      <c r="CM259" s="25"/>
      <c r="CN259" s="25"/>
      <c r="CR259" s="25"/>
      <c r="CS259" s="25"/>
      <c r="CT259" s="25"/>
      <c r="CX259" s="25"/>
      <c r="CY259" s="25"/>
      <c r="CZ259" s="25"/>
      <c r="DD259" s="25"/>
      <c r="DE259" s="25"/>
      <c r="DF259" s="25"/>
      <c r="DG259" s="25">
        <f t="shared" ref="DG259:DG322" si="250">+CL259+CR259+CX259+DD259</f>
        <v>0</v>
      </c>
    </row>
    <row r="260" spans="1:111" x14ac:dyDescent="0.25">
      <c r="A260" s="13"/>
      <c r="B260" s="13"/>
      <c r="C260" s="13"/>
      <c r="D260" s="24"/>
      <c r="E260" s="24"/>
      <c r="F260" s="100">
        <f t="shared" si="222"/>
        <v>0</v>
      </c>
      <c r="G260" s="21"/>
      <c r="J260" s="63"/>
      <c r="L260" s="63" t="s">
        <v>58</v>
      </c>
      <c r="M260" s="23" t="s">
        <v>61</v>
      </c>
      <c r="N260" s="13" t="s">
        <v>170</v>
      </c>
      <c r="O260" s="13" t="s">
        <v>148</v>
      </c>
      <c r="P260" s="13" t="s">
        <v>171</v>
      </c>
      <c r="U260" s="12">
        <f t="shared" si="223"/>
        <v>90</v>
      </c>
      <c r="X260" s="13"/>
      <c r="Y260" s="13"/>
      <c r="AA260" s="34" t="s">
        <v>84</v>
      </c>
      <c r="AB260" s="25">
        <v>0</v>
      </c>
      <c r="AC260" s="25">
        <f t="shared" si="224"/>
        <v>0</v>
      </c>
      <c r="AD260" s="55"/>
      <c r="AE260" s="55"/>
      <c r="AF260" s="45">
        <f t="shared" si="225"/>
        <v>0</v>
      </c>
      <c r="AG260" s="46" t="e">
        <f t="shared" si="226"/>
        <v>#DIV/0!</v>
      </c>
      <c r="AH260" s="26">
        <f t="shared" si="227"/>
        <v>0</v>
      </c>
      <c r="AI260" s="46" t="e">
        <f t="shared" si="228"/>
        <v>#DIV/0!</v>
      </c>
      <c r="AJ260" s="46" t="e">
        <f t="shared" si="229"/>
        <v>#DIV/0!</v>
      </c>
      <c r="AK260" s="61">
        <v>1</v>
      </c>
      <c r="AL260" s="27" t="e">
        <f t="shared" si="230"/>
        <v>#DIV/0!</v>
      </c>
      <c r="AM260" s="25" t="e">
        <f t="shared" si="231"/>
        <v>#DIV/0!</v>
      </c>
      <c r="AN260" s="25" t="e">
        <f t="shared" si="232"/>
        <v>#DIV/0!</v>
      </c>
      <c r="AO260" s="25" t="e">
        <f t="shared" si="233"/>
        <v>#DIV/0!</v>
      </c>
      <c r="AR260" s="11">
        <f t="shared" si="234"/>
        <v>180</v>
      </c>
      <c r="AS260" s="20" t="s">
        <v>147</v>
      </c>
      <c r="AU260" s="13" t="s">
        <v>142</v>
      </c>
      <c r="AV260" s="75" t="e">
        <f>VLOOKUP(AT260,Ülke!$A$1:$D$46,2,0)</f>
        <v>#N/A</v>
      </c>
      <c r="AW260" s="29" t="e">
        <f t="shared" si="235"/>
        <v>#DIV/0!</v>
      </c>
      <c r="AX260" s="64" t="e">
        <f t="shared" si="236"/>
        <v>#DIV/0!</v>
      </c>
      <c r="AY260" s="65">
        <v>43846</v>
      </c>
      <c r="AZ260" s="65">
        <v>44675</v>
      </c>
      <c r="BA260" s="50">
        <f t="shared" si="237"/>
        <v>-44675</v>
      </c>
      <c r="BB260" s="66" t="e">
        <f t="shared" si="238"/>
        <v>#DIV/0!</v>
      </c>
      <c r="BC260" s="67">
        <v>44676</v>
      </c>
      <c r="BD260" s="66" t="s">
        <v>118</v>
      </c>
      <c r="BE260" s="58" t="e">
        <f t="shared" si="239"/>
        <v>#DIV/0!</v>
      </c>
      <c r="BF260" s="30" t="e">
        <f t="shared" si="240"/>
        <v>#DIV/0!</v>
      </c>
      <c r="BG260" s="31"/>
      <c r="BH260" s="32" t="e">
        <f t="shared" si="241"/>
        <v>#DIV/0!</v>
      </c>
      <c r="BI260" s="28">
        <v>0.05</v>
      </c>
      <c r="BJ260" s="28">
        <v>2.5000000000000001E-2</v>
      </c>
      <c r="BK260" s="33" t="e">
        <f t="shared" si="242"/>
        <v>#DIV/0!</v>
      </c>
      <c r="BL260" s="33" t="e">
        <f t="shared" si="248"/>
        <v>#DIV/0!</v>
      </c>
      <c r="BM260" s="48" t="s">
        <v>139</v>
      </c>
      <c r="BO260" s="14" t="s">
        <v>84</v>
      </c>
      <c r="BP260" s="68"/>
      <c r="BQ260" s="14"/>
      <c r="BR260" s="35">
        <v>1257250.1000000001</v>
      </c>
      <c r="BS260" s="73">
        <v>62862.51</v>
      </c>
      <c r="BT260" s="98" t="e">
        <f t="shared" si="243"/>
        <v>#DIV/0!</v>
      </c>
      <c r="BU260" s="35">
        <v>45540</v>
      </c>
      <c r="BV260" s="36" t="s">
        <v>84</v>
      </c>
      <c r="BW260" s="37" t="s">
        <v>90</v>
      </c>
      <c r="BX260" s="38"/>
      <c r="BY260" s="36" t="s">
        <v>84</v>
      </c>
      <c r="BZ260" s="57">
        <v>2023</v>
      </c>
      <c r="CA260" s="32">
        <f>VLOOKUP(BZ260,$GP$1:$GR$17,2,0)</f>
        <v>31680</v>
      </c>
      <c r="CB260" s="32">
        <f>VLOOKUP(BZ260,$GP$1:$GR$17,3,0)</f>
        <v>264294</v>
      </c>
      <c r="CC260" s="32" t="e">
        <f t="shared" si="249"/>
        <v>#DIV/0!</v>
      </c>
      <c r="CD260" s="14" t="str">
        <f t="shared" si="244"/>
        <v/>
      </c>
      <c r="CF260" s="69">
        <f t="shared" si="245"/>
        <v>45540</v>
      </c>
      <c r="CG260" s="69" t="e">
        <f t="shared" si="246"/>
        <v>#DIV/0!</v>
      </c>
      <c r="CH260" s="69" t="e">
        <f t="shared" si="247"/>
        <v>#DIV/0!</v>
      </c>
      <c r="CL260" s="25"/>
      <c r="CM260" s="25"/>
      <c r="CN260" s="25"/>
      <c r="CR260" s="25"/>
      <c r="CS260" s="25"/>
      <c r="CT260" s="25"/>
      <c r="CX260" s="25"/>
      <c r="CY260" s="25"/>
      <c r="CZ260" s="25"/>
      <c r="DD260" s="25"/>
      <c r="DE260" s="25"/>
      <c r="DF260" s="25"/>
      <c r="DG260" s="25">
        <f t="shared" si="250"/>
        <v>0</v>
      </c>
    </row>
    <row r="261" spans="1:111" x14ac:dyDescent="0.25">
      <c r="A261" s="13"/>
      <c r="B261" s="13"/>
      <c r="C261" s="13"/>
      <c r="D261" s="24"/>
      <c r="E261" s="24"/>
      <c r="F261" s="100">
        <f t="shared" si="222"/>
        <v>0</v>
      </c>
      <c r="G261" s="21"/>
      <c r="J261" s="63"/>
      <c r="L261" s="63" t="s">
        <v>58</v>
      </c>
      <c r="M261" s="23" t="s">
        <v>61</v>
      </c>
      <c r="N261" s="13" t="s">
        <v>170</v>
      </c>
      <c r="O261" s="13" t="s">
        <v>148</v>
      </c>
      <c r="P261" s="13" t="s">
        <v>171</v>
      </c>
      <c r="U261" s="12">
        <f t="shared" si="223"/>
        <v>90</v>
      </c>
      <c r="X261" s="13"/>
      <c r="Y261" s="13"/>
      <c r="AA261" s="34" t="s">
        <v>84</v>
      </c>
      <c r="AB261" s="25">
        <v>0</v>
      </c>
      <c r="AC261" s="25">
        <f t="shared" si="224"/>
        <v>0</v>
      </c>
      <c r="AD261" s="55"/>
      <c r="AE261" s="55"/>
      <c r="AF261" s="45">
        <f t="shared" si="225"/>
        <v>0</v>
      </c>
      <c r="AG261" s="46" t="e">
        <f t="shared" si="226"/>
        <v>#DIV/0!</v>
      </c>
      <c r="AH261" s="26">
        <f t="shared" si="227"/>
        <v>0</v>
      </c>
      <c r="AI261" s="46" t="e">
        <f t="shared" si="228"/>
        <v>#DIV/0!</v>
      </c>
      <c r="AJ261" s="46" t="e">
        <f t="shared" si="229"/>
        <v>#DIV/0!</v>
      </c>
      <c r="AK261" s="61">
        <v>1</v>
      </c>
      <c r="AL261" s="27" t="e">
        <f t="shared" si="230"/>
        <v>#DIV/0!</v>
      </c>
      <c r="AM261" s="25" t="e">
        <f t="shared" si="231"/>
        <v>#DIV/0!</v>
      </c>
      <c r="AN261" s="25" t="e">
        <f t="shared" si="232"/>
        <v>#DIV/0!</v>
      </c>
      <c r="AO261" s="25" t="e">
        <f t="shared" si="233"/>
        <v>#DIV/0!</v>
      </c>
      <c r="AR261" s="11">
        <f t="shared" si="234"/>
        <v>180</v>
      </c>
      <c r="AS261" s="20" t="s">
        <v>147</v>
      </c>
      <c r="AU261" s="13" t="s">
        <v>142</v>
      </c>
      <c r="AV261" s="75" t="e">
        <f>VLOOKUP(AT261,Ülke!$A$1:$D$46,2,0)</f>
        <v>#N/A</v>
      </c>
      <c r="AW261" s="29" t="e">
        <f t="shared" si="235"/>
        <v>#DIV/0!</v>
      </c>
      <c r="AX261" s="64" t="e">
        <f t="shared" si="236"/>
        <v>#DIV/0!</v>
      </c>
      <c r="AY261" s="65">
        <v>43846</v>
      </c>
      <c r="AZ261" s="65">
        <v>44675</v>
      </c>
      <c r="BA261" s="50">
        <f t="shared" si="237"/>
        <v>-44675</v>
      </c>
      <c r="BB261" s="66" t="e">
        <f t="shared" si="238"/>
        <v>#DIV/0!</v>
      </c>
      <c r="BC261" s="67">
        <v>44676</v>
      </c>
      <c r="BD261" s="66" t="s">
        <v>118</v>
      </c>
      <c r="BE261" s="58" t="e">
        <f t="shared" si="239"/>
        <v>#DIV/0!</v>
      </c>
      <c r="BF261" s="30" t="e">
        <f t="shared" si="240"/>
        <v>#DIV/0!</v>
      </c>
      <c r="BG261" s="31"/>
      <c r="BH261" s="32" t="e">
        <f t="shared" si="241"/>
        <v>#DIV/0!</v>
      </c>
      <c r="BI261" s="28">
        <v>0.05</v>
      </c>
      <c r="BJ261" s="28">
        <v>2.5000000000000001E-2</v>
      </c>
      <c r="BK261" s="33" t="e">
        <f t="shared" si="242"/>
        <v>#DIV/0!</v>
      </c>
      <c r="BL261" s="33" t="e">
        <f t="shared" si="248"/>
        <v>#DIV/0!</v>
      </c>
      <c r="BM261" s="48" t="s">
        <v>139</v>
      </c>
      <c r="BO261" s="14" t="s">
        <v>84</v>
      </c>
      <c r="BP261" s="68"/>
      <c r="BQ261" s="14"/>
      <c r="BR261" s="35">
        <v>1257250.1000000001</v>
      </c>
      <c r="BS261" s="73">
        <v>62862.51</v>
      </c>
      <c r="BT261" s="98" t="e">
        <f t="shared" si="243"/>
        <v>#DIV/0!</v>
      </c>
      <c r="BU261" s="35">
        <v>45540</v>
      </c>
      <c r="BV261" s="36" t="s">
        <v>84</v>
      </c>
      <c r="BW261" s="37" t="s">
        <v>90</v>
      </c>
      <c r="BX261" s="38"/>
      <c r="BY261" s="36" t="s">
        <v>84</v>
      </c>
      <c r="BZ261" s="57">
        <v>2023</v>
      </c>
      <c r="CA261" s="32">
        <f>VLOOKUP(BZ261,$GP$1:$GR$17,2,0)</f>
        <v>31680</v>
      </c>
      <c r="CB261" s="32">
        <f>VLOOKUP(BZ261,$GP$1:$GR$17,3,0)</f>
        <v>264294</v>
      </c>
      <c r="CC261" s="32" t="e">
        <f t="shared" si="249"/>
        <v>#DIV/0!</v>
      </c>
      <c r="CD261" s="14" t="str">
        <f t="shared" si="244"/>
        <v/>
      </c>
      <c r="CF261" s="69">
        <f t="shared" si="245"/>
        <v>45540</v>
      </c>
      <c r="CG261" s="69" t="e">
        <f t="shared" si="246"/>
        <v>#DIV/0!</v>
      </c>
      <c r="CH261" s="69" t="e">
        <f t="shared" si="247"/>
        <v>#DIV/0!</v>
      </c>
      <c r="CL261" s="25"/>
      <c r="CM261" s="25"/>
      <c r="CN261" s="25"/>
      <c r="CR261" s="25"/>
      <c r="CS261" s="25"/>
      <c r="CT261" s="25"/>
      <c r="CX261" s="25"/>
      <c r="CY261" s="25"/>
      <c r="CZ261" s="25"/>
      <c r="DD261" s="25"/>
      <c r="DE261" s="25"/>
      <c r="DF261" s="25"/>
      <c r="DG261" s="25">
        <f t="shared" si="250"/>
        <v>0</v>
      </c>
    </row>
    <row r="262" spans="1:111" x14ac:dyDescent="0.25">
      <c r="A262" s="13"/>
      <c r="B262" s="13"/>
      <c r="C262" s="13"/>
      <c r="D262" s="24"/>
      <c r="E262" s="24"/>
      <c r="F262" s="100">
        <f t="shared" si="222"/>
        <v>0</v>
      </c>
      <c r="G262" s="21"/>
      <c r="J262" s="63"/>
      <c r="L262" s="63" t="s">
        <v>58</v>
      </c>
      <c r="M262" s="23" t="s">
        <v>61</v>
      </c>
      <c r="N262" s="13" t="s">
        <v>170</v>
      </c>
      <c r="O262" s="13" t="s">
        <v>148</v>
      </c>
      <c r="P262" s="13" t="s">
        <v>171</v>
      </c>
      <c r="U262" s="12">
        <f t="shared" si="223"/>
        <v>90</v>
      </c>
      <c r="X262" s="13"/>
      <c r="Y262" s="13"/>
      <c r="AA262" s="34" t="s">
        <v>84</v>
      </c>
      <c r="AB262" s="25">
        <v>0</v>
      </c>
      <c r="AC262" s="25">
        <f t="shared" si="224"/>
        <v>0</v>
      </c>
      <c r="AD262" s="55"/>
      <c r="AE262" s="55"/>
      <c r="AF262" s="45">
        <f t="shared" si="225"/>
        <v>0</v>
      </c>
      <c r="AG262" s="46" t="e">
        <f t="shared" si="226"/>
        <v>#DIV/0!</v>
      </c>
      <c r="AH262" s="26">
        <f t="shared" si="227"/>
        <v>0</v>
      </c>
      <c r="AI262" s="46" t="e">
        <f t="shared" si="228"/>
        <v>#DIV/0!</v>
      </c>
      <c r="AJ262" s="46" t="e">
        <f t="shared" si="229"/>
        <v>#DIV/0!</v>
      </c>
      <c r="AK262" s="61">
        <v>1</v>
      </c>
      <c r="AL262" s="27" t="e">
        <f t="shared" si="230"/>
        <v>#DIV/0!</v>
      </c>
      <c r="AM262" s="25" t="e">
        <f t="shared" si="231"/>
        <v>#DIV/0!</v>
      </c>
      <c r="AN262" s="25" t="e">
        <f t="shared" si="232"/>
        <v>#DIV/0!</v>
      </c>
      <c r="AO262" s="25" t="e">
        <f t="shared" si="233"/>
        <v>#DIV/0!</v>
      </c>
      <c r="AR262" s="11">
        <f t="shared" si="234"/>
        <v>180</v>
      </c>
      <c r="AS262" s="20" t="s">
        <v>147</v>
      </c>
      <c r="AU262" s="13" t="s">
        <v>142</v>
      </c>
      <c r="AV262" s="75" t="e">
        <f>VLOOKUP(AT262,Ülke!$A$1:$D$46,2,0)</f>
        <v>#N/A</v>
      </c>
      <c r="AW262" s="29" t="e">
        <f t="shared" si="235"/>
        <v>#DIV/0!</v>
      </c>
      <c r="AX262" s="64" t="e">
        <f t="shared" si="236"/>
        <v>#DIV/0!</v>
      </c>
      <c r="AY262" s="65">
        <v>43846</v>
      </c>
      <c r="AZ262" s="65">
        <v>44675</v>
      </c>
      <c r="BA262" s="50">
        <f t="shared" si="237"/>
        <v>-44675</v>
      </c>
      <c r="BB262" s="66" t="e">
        <f t="shared" si="238"/>
        <v>#DIV/0!</v>
      </c>
      <c r="BC262" s="67">
        <v>44676</v>
      </c>
      <c r="BD262" s="66" t="s">
        <v>118</v>
      </c>
      <c r="BE262" s="58" t="e">
        <f t="shared" si="239"/>
        <v>#DIV/0!</v>
      </c>
      <c r="BF262" s="30" t="e">
        <f t="shared" si="240"/>
        <v>#DIV/0!</v>
      </c>
      <c r="BG262" s="31"/>
      <c r="BH262" s="32" t="e">
        <f t="shared" si="241"/>
        <v>#DIV/0!</v>
      </c>
      <c r="BI262" s="28">
        <v>0.05</v>
      </c>
      <c r="BJ262" s="28">
        <v>2.5000000000000001E-2</v>
      </c>
      <c r="BK262" s="33" t="e">
        <f t="shared" si="242"/>
        <v>#DIV/0!</v>
      </c>
      <c r="BL262" s="33" t="e">
        <f t="shared" si="248"/>
        <v>#DIV/0!</v>
      </c>
      <c r="BM262" s="48" t="s">
        <v>139</v>
      </c>
      <c r="BO262" s="14" t="s">
        <v>84</v>
      </c>
      <c r="BP262" s="68"/>
      <c r="BQ262" s="14"/>
      <c r="BR262" s="35">
        <v>1257250.1000000001</v>
      </c>
      <c r="BS262" s="73">
        <v>62862.51</v>
      </c>
      <c r="BT262" s="98" t="e">
        <f t="shared" si="243"/>
        <v>#DIV/0!</v>
      </c>
      <c r="BU262" s="35">
        <v>45540</v>
      </c>
      <c r="BV262" s="36" t="s">
        <v>84</v>
      </c>
      <c r="BW262" s="37" t="s">
        <v>90</v>
      </c>
      <c r="BX262" s="38"/>
      <c r="BY262" s="36" t="s">
        <v>84</v>
      </c>
      <c r="BZ262" s="57">
        <v>2023</v>
      </c>
      <c r="CA262" s="32">
        <f>VLOOKUP(BZ262,$GP$1:$GR$17,2,0)</f>
        <v>31680</v>
      </c>
      <c r="CB262" s="32">
        <f>VLOOKUP(BZ262,$GP$1:$GR$17,3,0)</f>
        <v>264294</v>
      </c>
      <c r="CC262" s="32" t="e">
        <f t="shared" si="249"/>
        <v>#DIV/0!</v>
      </c>
      <c r="CD262" s="14" t="str">
        <f t="shared" si="244"/>
        <v/>
      </c>
      <c r="CF262" s="69">
        <f t="shared" si="245"/>
        <v>45540</v>
      </c>
      <c r="CG262" s="69" t="e">
        <f t="shared" si="246"/>
        <v>#DIV/0!</v>
      </c>
      <c r="CH262" s="69" t="e">
        <f t="shared" si="247"/>
        <v>#DIV/0!</v>
      </c>
      <c r="CL262" s="25"/>
      <c r="CM262" s="25"/>
      <c r="CN262" s="25"/>
      <c r="CR262" s="25"/>
      <c r="CS262" s="25"/>
      <c r="CT262" s="25"/>
      <c r="CX262" s="25"/>
      <c r="CY262" s="25"/>
      <c r="CZ262" s="25"/>
      <c r="DD262" s="25"/>
      <c r="DE262" s="25"/>
      <c r="DF262" s="25"/>
      <c r="DG262" s="25">
        <f t="shared" si="250"/>
        <v>0</v>
      </c>
    </row>
    <row r="263" spans="1:111" x14ac:dyDescent="0.25">
      <c r="A263" s="13"/>
      <c r="B263" s="13"/>
      <c r="C263" s="13"/>
      <c r="D263" s="24"/>
      <c r="E263" s="24"/>
      <c r="F263" s="100">
        <f t="shared" si="222"/>
        <v>0</v>
      </c>
      <c r="G263" s="21"/>
      <c r="J263" s="63"/>
      <c r="L263" s="63" t="s">
        <v>58</v>
      </c>
      <c r="M263" s="23" t="s">
        <v>61</v>
      </c>
      <c r="N263" s="13" t="s">
        <v>170</v>
      </c>
      <c r="O263" s="13" t="s">
        <v>148</v>
      </c>
      <c r="P263" s="13" t="s">
        <v>171</v>
      </c>
      <c r="U263" s="12">
        <f t="shared" si="223"/>
        <v>90</v>
      </c>
      <c r="X263" s="13"/>
      <c r="Y263" s="13"/>
      <c r="AA263" s="34" t="s">
        <v>84</v>
      </c>
      <c r="AB263" s="25">
        <v>0</v>
      </c>
      <c r="AC263" s="25">
        <f t="shared" si="224"/>
        <v>0</v>
      </c>
      <c r="AD263" s="55"/>
      <c r="AE263" s="55"/>
      <c r="AF263" s="45">
        <f t="shared" si="225"/>
        <v>0</v>
      </c>
      <c r="AG263" s="46" t="e">
        <f t="shared" si="226"/>
        <v>#DIV/0!</v>
      </c>
      <c r="AH263" s="26">
        <f t="shared" si="227"/>
        <v>0</v>
      </c>
      <c r="AI263" s="46" t="e">
        <f t="shared" si="228"/>
        <v>#DIV/0!</v>
      </c>
      <c r="AJ263" s="46" t="e">
        <f t="shared" si="229"/>
        <v>#DIV/0!</v>
      </c>
      <c r="AK263" s="61">
        <v>1</v>
      </c>
      <c r="AL263" s="27" t="e">
        <f t="shared" si="230"/>
        <v>#DIV/0!</v>
      </c>
      <c r="AM263" s="25" t="e">
        <f t="shared" si="231"/>
        <v>#DIV/0!</v>
      </c>
      <c r="AN263" s="25" t="e">
        <f t="shared" si="232"/>
        <v>#DIV/0!</v>
      </c>
      <c r="AO263" s="25" t="e">
        <f t="shared" si="233"/>
        <v>#DIV/0!</v>
      </c>
      <c r="AR263" s="11">
        <f t="shared" si="234"/>
        <v>180</v>
      </c>
      <c r="AS263" s="20" t="s">
        <v>147</v>
      </c>
      <c r="AU263" s="13" t="s">
        <v>142</v>
      </c>
      <c r="AV263" s="75" t="e">
        <f>VLOOKUP(AT263,Ülke!$A$1:$D$46,2,0)</f>
        <v>#N/A</v>
      </c>
      <c r="AW263" s="29" t="e">
        <f t="shared" si="235"/>
        <v>#DIV/0!</v>
      </c>
      <c r="AX263" s="64" t="e">
        <f t="shared" si="236"/>
        <v>#DIV/0!</v>
      </c>
      <c r="AY263" s="65">
        <v>43846</v>
      </c>
      <c r="AZ263" s="65">
        <v>44675</v>
      </c>
      <c r="BA263" s="50">
        <f t="shared" si="237"/>
        <v>-44675</v>
      </c>
      <c r="BB263" s="66" t="e">
        <f t="shared" si="238"/>
        <v>#DIV/0!</v>
      </c>
      <c r="BC263" s="67">
        <v>44676</v>
      </c>
      <c r="BD263" s="66" t="s">
        <v>118</v>
      </c>
      <c r="BE263" s="58" t="e">
        <f t="shared" si="239"/>
        <v>#DIV/0!</v>
      </c>
      <c r="BF263" s="30" t="e">
        <f t="shared" si="240"/>
        <v>#DIV/0!</v>
      </c>
      <c r="BG263" s="31"/>
      <c r="BH263" s="32" t="e">
        <f t="shared" si="241"/>
        <v>#DIV/0!</v>
      </c>
      <c r="BI263" s="28">
        <v>0.05</v>
      </c>
      <c r="BJ263" s="28">
        <v>2.5000000000000001E-2</v>
      </c>
      <c r="BK263" s="33" t="e">
        <f t="shared" si="242"/>
        <v>#DIV/0!</v>
      </c>
      <c r="BL263" s="33" t="e">
        <f t="shared" si="248"/>
        <v>#DIV/0!</v>
      </c>
      <c r="BM263" s="48" t="s">
        <v>139</v>
      </c>
      <c r="BO263" s="14" t="s">
        <v>84</v>
      </c>
      <c r="BP263" s="68"/>
      <c r="BQ263" s="14"/>
      <c r="BR263" s="35">
        <v>1257250.1000000001</v>
      </c>
      <c r="BS263" s="73">
        <v>62862.51</v>
      </c>
      <c r="BT263" s="98" t="e">
        <f t="shared" si="243"/>
        <v>#DIV/0!</v>
      </c>
      <c r="BU263" s="35">
        <v>45540</v>
      </c>
      <c r="BV263" s="36" t="s">
        <v>84</v>
      </c>
      <c r="BW263" s="37" t="s">
        <v>90</v>
      </c>
      <c r="BX263" s="38"/>
      <c r="BY263" s="36" t="s">
        <v>84</v>
      </c>
      <c r="BZ263" s="57">
        <v>2023</v>
      </c>
      <c r="CA263" s="32">
        <f>VLOOKUP(BZ263,$GP$1:$GR$17,2,0)</f>
        <v>31680</v>
      </c>
      <c r="CB263" s="32">
        <f>VLOOKUP(BZ263,$GP$1:$GR$17,3,0)</f>
        <v>264294</v>
      </c>
      <c r="CC263" s="32" t="e">
        <f t="shared" si="249"/>
        <v>#DIV/0!</v>
      </c>
      <c r="CD263" s="14" t="str">
        <f t="shared" si="244"/>
        <v/>
      </c>
      <c r="CF263" s="69">
        <f t="shared" si="245"/>
        <v>45540</v>
      </c>
      <c r="CG263" s="69" t="e">
        <f t="shared" si="246"/>
        <v>#DIV/0!</v>
      </c>
      <c r="CH263" s="69" t="e">
        <f t="shared" si="247"/>
        <v>#DIV/0!</v>
      </c>
      <c r="CL263" s="25"/>
      <c r="CM263" s="25"/>
      <c r="CN263" s="25"/>
      <c r="CR263" s="25"/>
      <c r="CS263" s="25"/>
      <c r="CT263" s="25"/>
      <c r="CX263" s="25"/>
      <c r="CY263" s="25"/>
      <c r="CZ263" s="25"/>
      <c r="DD263" s="25"/>
      <c r="DE263" s="25"/>
      <c r="DF263" s="25"/>
      <c r="DG263" s="25">
        <f t="shared" si="250"/>
        <v>0</v>
      </c>
    </row>
    <row r="264" spans="1:111" x14ac:dyDescent="0.25">
      <c r="A264" s="13"/>
      <c r="B264" s="13"/>
      <c r="C264" s="13"/>
      <c r="D264" s="24"/>
      <c r="E264" s="24"/>
      <c r="F264" s="100">
        <f t="shared" si="222"/>
        <v>0</v>
      </c>
      <c r="G264" s="21"/>
      <c r="J264" s="63"/>
      <c r="L264" s="63" t="s">
        <v>58</v>
      </c>
      <c r="M264" s="23" t="s">
        <v>61</v>
      </c>
      <c r="N264" s="13" t="s">
        <v>170</v>
      </c>
      <c r="O264" s="13" t="s">
        <v>148</v>
      </c>
      <c r="P264" s="13" t="s">
        <v>171</v>
      </c>
      <c r="U264" s="12">
        <f t="shared" si="223"/>
        <v>90</v>
      </c>
      <c r="X264" s="13"/>
      <c r="Y264" s="13"/>
      <c r="AA264" s="34" t="s">
        <v>84</v>
      </c>
      <c r="AB264" s="25">
        <v>0</v>
      </c>
      <c r="AC264" s="25">
        <f t="shared" si="224"/>
        <v>0</v>
      </c>
      <c r="AD264" s="55"/>
      <c r="AE264" s="55"/>
      <c r="AF264" s="45">
        <f t="shared" si="225"/>
        <v>0</v>
      </c>
      <c r="AG264" s="46" t="e">
        <f t="shared" si="226"/>
        <v>#DIV/0!</v>
      </c>
      <c r="AH264" s="26">
        <f t="shared" si="227"/>
        <v>0</v>
      </c>
      <c r="AI264" s="46" t="e">
        <f t="shared" si="228"/>
        <v>#DIV/0!</v>
      </c>
      <c r="AJ264" s="46" t="e">
        <f t="shared" si="229"/>
        <v>#DIV/0!</v>
      </c>
      <c r="AK264" s="61">
        <v>1</v>
      </c>
      <c r="AL264" s="27" t="e">
        <f t="shared" si="230"/>
        <v>#DIV/0!</v>
      </c>
      <c r="AM264" s="25" t="e">
        <f t="shared" si="231"/>
        <v>#DIV/0!</v>
      </c>
      <c r="AN264" s="25" t="e">
        <f t="shared" si="232"/>
        <v>#DIV/0!</v>
      </c>
      <c r="AO264" s="25" t="e">
        <f t="shared" si="233"/>
        <v>#DIV/0!</v>
      </c>
      <c r="AR264" s="11">
        <f t="shared" si="234"/>
        <v>180</v>
      </c>
      <c r="AS264" s="20" t="s">
        <v>147</v>
      </c>
      <c r="AU264" s="13" t="s">
        <v>142</v>
      </c>
      <c r="AV264" s="75" t="e">
        <f>VLOOKUP(AT264,Ülke!$A$1:$D$46,2,0)</f>
        <v>#N/A</v>
      </c>
      <c r="AW264" s="29" t="e">
        <f t="shared" si="235"/>
        <v>#DIV/0!</v>
      </c>
      <c r="AX264" s="64" t="e">
        <f t="shared" si="236"/>
        <v>#DIV/0!</v>
      </c>
      <c r="AY264" s="65">
        <v>43846</v>
      </c>
      <c r="AZ264" s="65">
        <v>44675</v>
      </c>
      <c r="BA264" s="50">
        <f t="shared" si="237"/>
        <v>-44675</v>
      </c>
      <c r="BB264" s="66" t="e">
        <f t="shared" si="238"/>
        <v>#DIV/0!</v>
      </c>
      <c r="BC264" s="67">
        <v>44676</v>
      </c>
      <c r="BD264" s="66" t="s">
        <v>118</v>
      </c>
      <c r="BE264" s="58" t="e">
        <f t="shared" si="239"/>
        <v>#DIV/0!</v>
      </c>
      <c r="BF264" s="30" t="e">
        <f t="shared" si="240"/>
        <v>#DIV/0!</v>
      </c>
      <c r="BG264" s="31"/>
      <c r="BH264" s="32" t="e">
        <f t="shared" si="241"/>
        <v>#DIV/0!</v>
      </c>
      <c r="BI264" s="28">
        <v>0.05</v>
      </c>
      <c r="BJ264" s="28">
        <v>2.5000000000000001E-2</v>
      </c>
      <c r="BK264" s="33" t="e">
        <f t="shared" si="242"/>
        <v>#DIV/0!</v>
      </c>
      <c r="BL264" s="33" t="e">
        <f t="shared" si="248"/>
        <v>#DIV/0!</v>
      </c>
      <c r="BM264" s="48" t="s">
        <v>139</v>
      </c>
      <c r="BO264" s="14" t="s">
        <v>84</v>
      </c>
      <c r="BP264" s="68"/>
      <c r="BQ264" s="14"/>
      <c r="BR264" s="35">
        <v>1257250.1000000001</v>
      </c>
      <c r="BS264" s="73">
        <v>62862.51</v>
      </c>
      <c r="BT264" s="98" t="e">
        <f t="shared" si="243"/>
        <v>#DIV/0!</v>
      </c>
      <c r="BU264" s="35">
        <v>45540</v>
      </c>
      <c r="BV264" s="36" t="s">
        <v>84</v>
      </c>
      <c r="BW264" s="37" t="s">
        <v>90</v>
      </c>
      <c r="BX264" s="38"/>
      <c r="BY264" s="36" t="s">
        <v>84</v>
      </c>
      <c r="BZ264" s="57">
        <v>2023</v>
      </c>
      <c r="CA264" s="32">
        <f>VLOOKUP(BZ264,$GP$1:$GR$17,2,0)</f>
        <v>31680</v>
      </c>
      <c r="CB264" s="32">
        <f>VLOOKUP(BZ264,$GP$1:$GR$17,3,0)</f>
        <v>264294</v>
      </c>
      <c r="CC264" s="32" t="e">
        <f t="shared" si="249"/>
        <v>#DIV/0!</v>
      </c>
      <c r="CD264" s="14" t="str">
        <f t="shared" si="244"/>
        <v/>
      </c>
      <c r="CF264" s="69">
        <f t="shared" si="245"/>
        <v>45540</v>
      </c>
      <c r="CG264" s="69" t="e">
        <f t="shared" si="246"/>
        <v>#DIV/0!</v>
      </c>
      <c r="CH264" s="69" t="e">
        <f t="shared" si="247"/>
        <v>#DIV/0!</v>
      </c>
      <c r="CL264" s="25"/>
      <c r="CM264" s="25"/>
      <c r="CN264" s="25"/>
      <c r="CR264" s="25"/>
      <c r="CS264" s="25"/>
      <c r="CT264" s="25"/>
      <c r="CX264" s="25"/>
      <c r="CY264" s="25"/>
      <c r="CZ264" s="25"/>
      <c r="DD264" s="25"/>
      <c r="DE264" s="25"/>
      <c r="DF264" s="25"/>
      <c r="DG264" s="25">
        <f t="shared" si="250"/>
        <v>0</v>
      </c>
    </row>
    <row r="265" spans="1:111" x14ac:dyDescent="0.25">
      <c r="A265" s="13"/>
      <c r="B265" s="13"/>
      <c r="C265" s="13"/>
      <c r="D265" s="24"/>
      <c r="E265" s="24"/>
      <c r="F265" s="100">
        <f t="shared" si="222"/>
        <v>0</v>
      </c>
      <c r="G265" s="21"/>
      <c r="J265" s="63"/>
      <c r="L265" s="63" t="s">
        <v>58</v>
      </c>
      <c r="M265" s="23" t="s">
        <v>61</v>
      </c>
      <c r="N265" s="13" t="s">
        <v>170</v>
      </c>
      <c r="O265" s="13" t="s">
        <v>148</v>
      </c>
      <c r="P265" s="13" t="s">
        <v>171</v>
      </c>
      <c r="U265" s="12">
        <f t="shared" si="223"/>
        <v>90</v>
      </c>
      <c r="X265" s="13"/>
      <c r="Y265" s="13"/>
      <c r="AA265" s="34" t="s">
        <v>84</v>
      </c>
      <c r="AB265" s="25">
        <v>0</v>
      </c>
      <c r="AC265" s="25">
        <f t="shared" si="224"/>
        <v>0</v>
      </c>
      <c r="AD265" s="55"/>
      <c r="AE265" s="55"/>
      <c r="AF265" s="45">
        <f t="shared" si="225"/>
        <v>0</v>
      </c>
      <c r="AG265" s="46" t="e">
        <f t="shared" si="226"/>
        <v>#DIV/0!</v>
      </c>
      <c r="AH265" s="26">
        <f t="shared" si="227"/>
        <v>0</v>
      </c>
      <c r="AI265" s="46" t="e">
        <f t="shared" si="228"/>
        <v>#DIV/0!</v>
      </c>
      <c r="AJ265" s="46" t="e">
        <f t="shared" si="229"/>
        <v>#DIV/0!</v>
      </c>
      <c r="AK265" s="61">
        <v>1</v>
      </c>
      <c r="AL265" s="27" t="e">
        <f t="shared" si="230"/>
        <v>#DIV/0!</v>
      </c>
      <c r="AM265" s="25" t="e">
        <f t="shared" si="231"/>
        <v>#DIV/0!</v>
      </c>
      <c r="AN265" s="25" t="e">
        <f t="shared" si="232"/>
        <v>#DIV/0!</v>
      </c>
      <c r="AO265" s="25" t="e">
        <f t="shared" si="233"/>
        <v>#DIV/0!</v>
      </c>
      <c r="AR265" s="11">
        <f t="shared" si="234"/>
        <v>180</v>
      </c>
      <c r="AS265" s="20" t="s">
        <v>147</v>
      </c>
      <c r="AU265" s="13" t="s">
        <v>142</v>
      </c>
      <c r="AV265" s="75" t="e">
        <f>VLOOKUP(AT265,Ülke!$A$1:$D$46,2,0)</f>
        <v>#N/A</v>
      </c>
      <c r="AW265" s="29" t="e">
        <f t="shared" si="235"/>
        <v>#DIV/0!</v>
      </c>
      <c r="AX265" s="64" t="e">
        <f t="shared" si="236"/>
        <v>#DIV/0!</v>
      </c>
      <c r="AY265" s="65">
        <v>43846</v>
      </c>
      <c r="AZ265" s="65">
        <v>44675</v>
      </c>
      <c r="BA265" s="50">
        <f t="shared" si="237"/>
        <v>-44675</v>
      </c>
      <c r="BB265" s="66" t="e">
        <f t="shared" si="238"/>
        <v>#DIV/0!</v>
      </c>
      <c r="BC265" s="67">
        <v>44676</v>
      </c>
      <c r="BD265" s="66" t="s">
        <v>118</v>
      </c>
      <c r="BE265" s="58" t="e">
        <f t="shared" si="239"/>
        <v>#DIV/0!</v>
      </c>
      <c r="BF265" s="30" t="e">
        <f t="shared" si="240"/>
        <v>#DIV/0!</v>
      </c>
      <c r="BG265" s="31"/>
      <c r="BH265" s="32" t="e">
        <f t="shared" si="241"/>
        <v>#DIV/0!</v>
      </c>
      <c r="BI265" s="28">
        <v>0.05</v>
      </c>
      <c r="BJ265" s="28">
        <v>2.5000000000000001E-2</v>
      </c>
      <c r="BK265" s="33" t="e">
        <f t="shared" si="242"/>
        <v>#DIV/0!</v>
      </c>
      <c r="BL265" s="33" t="e">
        <f t="shared" si="248"/>
        <v>#DIV/0!</v>
      </c>
      <c r="BM265" s="48" t="s">
        <v>139</v>
      </c>
      <c r="BO265" s="14" t="s">
        <v>84</v>
      </c>
      <c r="BP265" s="68"/>
      <c r="BQ265" s="14"/>
      <c r="BR265" s="35">
        <v>1257250.1000000001</v>
      </c>
      <c r="BS265" s="73">
        <v>62862.51</v>
      </c>
      <c r="BT265" s="98" t="e">
        <f t="shared" si="243"/>
        <v>#DIV/0!</v>
      </c>
      <c r="BU265" s="35">
        <v>45540</v>
      </c>
      <c r="BV265" s="36" t="s">
        <v>84</v>
      </c>
      <c r="BW265" s="37" t="s">
        <v>90</v>
      </c>
      <c r="BX265" s="38"/>
      <c r="BY265" s="36" t="s">
        <v>84</v>
      </c>
      <c r="BZ265" s="57">
        <v>2023</v>
      </c>
      <c r="CA265" s="32">
        <f>VLOOKUP(BZ265,$GP$1:$GR$17,2,0)</f>
        <v>31680</v>
      </c>
      <c r="CB265" s="32">
        <f>VLOOKUP(BZ265,$GP$1:$GR$17,3,0)</f>
        <v>264294</v>
      </c>
      <c r="CC265" s="32" t="e">
        <f t="shared" si="249"/>
        <v>#DIV/0!</v>
      </c>
      <c r="CD265" s="14" t="str">
        <f t="shared" si="244"/>
        <v/>
      </c>
      <c r="CF265" s="69">
        <f t="shared" si="245"/>
        <v>45540</v>
      </c>
      <c r="CG265" s="69" t="e">
        <f t="shared" si="246"/>
        <v>#DIV/0!</v>
      </c>
      <c r="CH265" s="69" t="e">
        <f t="shared" si="247"/>
        <v>#DIV/0!</v>
      </c>
      <c r="CL265" s="25"/>
      <c r="CM265" s="25"/>
      <c r="CN265" s="25"/>
      <c r="CR265" s="25"/>
      <c r="CS265" s="25"/>
      <c r="CT265" s="25"/>
      <c r="CX265" s="25"/>
      <c r="CY265" s="25"/>
      <c r="CZ265" s="25"/>
      <c r="DD265" s="25"/>
      <c r="DE265" s="25"/>
      <c r="DF265" s="25"/>
      <c r="DG265" s="25">
        <f t="shared" si="250"/>
        <v>0</v>
      </c>
    </row>
    <row r="266" spans="1:111" x14ac:dyDescent="0.25">
      <c r="A266" s="13"/>
      <c r="B266" s="13"/>
      <c r="C266" s="13"/>
      <c r="D266" s="24"/>
      <c r="E266" s="24"/>
      <c r="F266" s="100">
        <f t="shared" si="222"/>
        <v>0</v>
      </c>
      <c r="G266" s="21"/>
      <c r="J266" s="63"/>
      <c r="L266" s="63" t="s">
        <v>58</v>
      </c>
      <c r="M266" s="23" t="s">
        <v>61</v>
      </c>
      <c r="N266" s="13" t="s">
        <v>170</v>
      </c>
      <c r="O266" s="13" t="s">
        <v>148</v>
      </c>
      <c r="P266" s="13" t="s">
        <v>171</v>
      </c>
      <c r="U266" s="12">
        <f t="shared" si="223"/>
        <v>90</v>
      </c>
      <c r="X266" s="13"/>
      <c r="Y266" s="13"/>
      <c r="AA266" s="34" t="s">
        <v>84</v>
      </c>
      <c r="AB266" s="25">
        <v>0</v>
      </c>
      <c r="AC266" s="25">
        <f t="shared" si="224"/>
        <v>0</v>
      </c>
      <c r="AD266" s="55"/>
      <c r="AE266" s="55"/>
      <c r="AF266" s="45">
        <f t="shared" si="225"/>
        <v>0</v>
      </c>
      <c r="AG266" s="46" t="e">
        <f t="shared" si="226"/>
        <v>#DIV/0!</v>
      </c>
      <c r="AH266" s="26">
        <f t="shared" si="227"/>
        <v>0</v>
      </c>
      <c r="AI266" s="46" t="e">
        <f t="shared" si="228"/>
        <v>#DIV/0!</v>
      </c>
      <c r="AJ266" s="46" t="e">
        <f t="shared" si="229"/>
        <v>#DIV/0!</v>
      </c>
      <c r="AK266" s="61">
        <v>1</v>
      </c>
      <c r="AL266" s="27" t="e">
        <f t="shared" si="230"/>
        <v>#DIV/0!</v>
      </c>
      <c r="AM266" s="25" t="e">
        <f t="shared" si="231"/>
        <v>#DIV/0!</v>
      </c>
      <c r="AN266" s="25" t="e">
        <f t="shared" si="232"/>
        <v>#DIV/0!</v>
      </c>
      <c r="AO266" s="25" t="e">
        <f t="shared" si="233"/>
        <v>#DIV/0!</v>
      </c>
      <c r="AR266" s="11">
        <f t="shared" si="234"/>
        <v>180</v>
      </c>
      <c r="AS266" s="20" t="s">
        <v>147</v>
      </c>
      <c r="AU266" s="13" t="s">
        <v>142</v>
      </c>
      <c r="AV266" s="75" t="e">
        <f>VLOOKUP(AT266,Ülke!$A$1:$D$46,2,0)</f>
        <v>#N/A</v>
      </c>
      <c r="AW266" s="29" t="e">
        <f t="shared" si="235"/>
        <v>#DIV/0!</v>
      </c>
      <c r="AX266" s="64" t="e">
        <f t="shared" si="236"/>
        <v>#DIV/0!</v>
      </c>
      <c r="AY266" s="65">
        <v>43846</v>
      </c>
      <c r="AZ266" s="65">
        <v>44675</v>
      </c>
      <c r="BA266" s="50">
        <f t="shared" si="237"/>
        <v>-44675</v>
      </c>
      <c r="BB266" s="66" t="e">
        <f t="shared" si="238"/>
        <v>#DIV/0!</v>
      </c>
      <c r="BC266" s="67">
        <v>44676</v>
      </c>
      <c r="BD266" s="66" t="s">
        <v>118</v>
      </c>
      <c r="BE266" s="58" t="e">
        <f t="shared" si="239"/>
        <v>#DIV/0!</v>
      </c>
      <c r="BF266" s="30" t="e">
        <f t="shared" si="240"/>
        <v>#DIV/0!</v>
      </c>
      <c r="BG266" s="31"/>
      <c r="BH266" s="32" t="e">
        <f t="shared" si="241"/>
        <v>#DIV/0!</v>
      </c>
      <c r="BI266" s="28">
        <v>0.05</v>
      </c>
      <c r="BJ266" s="28">
        <v>2.5000000000000001E-2</v>
      </c>
      <c r="BK266" s="33" t="e">
        <f t="shared" si="242"/>
        <v>#DIV/0!</v>
      </c>
      <c r="BL266" s="33" t="e">
        <f t="shared" si="248"/>
        <v>#DIV/0!</v>
      </c>
      <c r="BM266" s="48" t="s">
        <v>139</v>
      </c>
      <c r="BO266" s="14" t="s">
        <v>84</v>
      </c>
      <c r="BP266" s="68"/>
      <c r="BQ266" s="14"/>
      <c r="BR266" s="35">
        <v>1257250.1000000001</v>
      </c>
      <c r="BS266" s="73">
        <v>62862.51</v>
      </c>
      <c r="BT266" s="98" t="e">
        <f t="shared" si="243"/>
        <v>#DIV/0!</v>
      </c>
      <c r="BU266" s="35">
        <v>45540</v>
      </c>
      <c r="BV266" s="36" t="s">
        <v>84</v>
      </c>
      <c r="BW266" s="37" t="s">
        <v>90</v>
      </c>
      <c r="BX266" s="38"/>
      <c r="BY266" s="36" t="s">
        <v>84</v>
      </c>
      <c r="BZ266" s="57">
        <v>2023</v>
      </c>
      <c r="CA266" s="32">
        <f>VLOOKUP(BZ266,$GP$1:$GR$17,2,0)</f>
        <v>31680</v>
      </c>
      <c r="CB266" s="32">
        <f>VLOOKUP(BZ266,$GP$1:$GR$17,3,0)</f>
        <v>264294</v>
      </c>
      <c r="CC266" s="32" t="e">
        <f t="shared" si="249"/>
        <v>#DIV/0!</v>
      </c>
      <c r="CD266" s="14" t="str">
        <f t="shared" si="244"/>
        <v/>
      </c>
      <c r="CF266" s="69">
        <f t="shared" si="245"/>
        <v>45540</v>
      </c>
      <c r="CG266" s="69" t="e">
        <f t="shared" si="246"/>
        <v>#DIV/0!</v>
      </c>
      <c r="CH266" s="69" t="e">
        <f t="shared" si="247"/>
        <v>#DIV/0!</v>
      </c>
      <c r="CL266" s="25"/>
      <c r="CM266" s="25"/>
      <c r="CN266" s="25"/>
      <c r="CR266" s="25"/>
      <c r="CS266" s="25"/>
      <c r="CT266" s="25"/>
      <c r="CX266" s="25"/>
      <c r="CY266" s="25"/>
      <c r="CZ266" s="25"/>
      <c r="DD266" s="25"/>
      <c r="DE266" s="25"/>
      <c r="DF266" s="25"/>
      <c r="DG266" s="25">
        <f t="shared" si="250"/>
        <v>0</v>
      </c>
    </row>
    <row r="267" spans="1:111" x14ac:dyDescent="0.25">
      <c r="A267" s="13"/>
      <c r="B267" s="13"/>
      <c r="C267" s="13"/>
      <c r="D267" s="24"/>
      <c r="E267" s="24"/>
      <c r="F267" s="100">
        <f t="shared" si="222"/>
        <v>0</v>
      </c>
      <c r="G267" s="21"/>
      <c r="J267" s="63"/>
      <c r="L267" s="63" t="s">
        <v>58</v>
      </c>
      <c r="M267" s="23" t="s">
        <v>61</v>
      </c>
      <c r="N267" s="13" t="s">
        <v>170</v>
      </c>
      <c r="O267" s="13" t="s">
        <v>148</v>
      </c>
      <c r="P267" s="13" t="s">
        <v>171</v>
      </c>
      <c r="U267" s="12">
        <f t="shared" si="223"/>
        <v>90</v>
      </c>
      <c r="X267" s="13"/>
      <c r="Y267" s="13"/>
      <c r="AA267" s="34" t="s">
        <v>84</v>
      </c>
      <c r="AB267" s="25">
        <v>0</v>
      </c>
      <c r="AC267" s="25">
        <f t="shared" si="224"/>
        <v>0</v>
      </c>
      <c r="AD267" s="55"/>
      <c r="AE267" s="55"/>
      <c r="AF267" s="45">
        <f t="shared" si="225"/>
        <v>0</v>
      </c>
      <c r="AG267" s="46" t="e">
        <f t="shared" si="226"/>
        <v>#DIV/0!</v>
      </c>
      <c r="AH267" s="26">
        <f t="shared" si="227"/>
        <v>0</v>
      </c>
      <c r="AI267" s="46" t="e">
        <f t="shared" si="228"/>
        <v>#DIV/0!</v>
      </c>
      <c r="AJ267" s="46" t="e">
        <f t="shared" si="229"/>
        <v>#DIV/0!</v>
      </c>
      <c r="AK267" s="61">
        <v>1</v>
      </c>
      <c r="AL267" s="27" t="e">
        <f t="shared" si="230"/>
        <v>#DIV/0!</v>
      </c>
      <c r="AM267" s="25" t="e">
        <f t="shared" si="231"/>
        <v>#DIV/0!</v>
      </c>
      <c r="AN267" s="25" t="e">
        <f t="shared" si="232"/>
        <v>#DIV/0!</v>
      </c>
      <c r="AO267" s="25" t="e">
        <f t="shared" si="233"/>
        <v>#DIV/0!</v>
      </c>
      <c r="AR267" s="11">
        <f t="shared" si="234"/>
        <v>180</v>
      </c>
      <c r="AS267" s="20" t="s">
        <v>147</v>
      </c>
      <c r="AU267" s="13" t="s">
        <v>142</v>
      </c>
      <c r="AV267" s="75" t="e">
        <f>VLOOKUP(AT267,Ülke!$A$1:$D$46,2,0)</f>
        <v>#N/A</v>
      </c>
      <c r="AW267" s="29" t="e">
        <f t="shared" si="235"/>
        <v>#DIV/0!</v>
      </c>
      <c r="AX267" s="64" t="e">
        <f t="shared" si="236"/>
        <v>#DIV/0!</v>
      </c>
      <c r="AY267" s="65">
        <v>43846</v>
      </c>
      <c r="AZ267" s="65">
        <v>44675</v>
      </c>
      <c r="BA267" s="50">
        <f t="shared" si="237"/>
        <v>-44675</v>
      </c>
      <c r="BB267" s="66" t="e">
        <f t="shared" si="238"/>
        <v>#DIV/0!</v>
      </c>
      <c r="BC267" s="67">
        <v>44676</v>
      </c>
      <c r="BD267" s="66" t="s">
        <v>118</v>
      </c>
      <c r="BE267" s="58" t="e">
        <f t="shared" si="239"/>
        <v>#DIV/0!</v>
      </c>
      <c r="BF267" s="30" t="e">
        <f t="shared" si="240"/>
        <v>#DIV/0!</v>
      </c>
      <c r="BG267" s="31"/>
      <c r="BH267" s="32" t="e">
        <f t="shared" si="241"/>
        <v>#DIV/0!</v>
      </c>
      <c r="BI267" s="28">
        <v>0.05</v>
      </c>
      <c r="BJ267" s="28">
        <v>2.5000000000000001E-2</v>
      </c>
      <c r="BK267" s="33" t="e">
        <f t="shared" si="242"/>
        <v>#DIV/0!</v>
      </c>
      <c r="BL267" s="33" t="e">
        <f t="shared" si="248"/>
        <v>#DIV/0!</v>
      </c>
      <c r="BM267" s="48" t="s">
        <v>139</v>
      </c>
      <c r="BO267" s="14" t="s">
        <v>84</v>
      </c>
      <c r="BP267" s="68"/>
      <c r="BQ267" s="14"/>
      <c r="BR267" s="35">
        <v>1257250.1000000001</v>
      </c>
      <c r="BS267" s="73">
        <v>62862.51</v>
      </c>
      <c r="BT267" s="98" t="e">
        <f t="shared" si="243"/>
        <v>#DIV/0!</v>
      </c>
      <c r="BU267" s="35">
        <v>45540</v>
      </c>
      <c r="BV267" s="36" t="s">
        <v>84</v>
      </c>
      <c r="BW267" s="37" t="s">
        <v>90</v>
      </c>
      <c r="BX267" s="38"/>
      <c r="BY267" s="36" t="s">
        <v>84</v>
      </c>
      <c r="BZ267" s="57">
        <v>2023</v>
      </c>
      <c r="CA267" s="32">
        <f>VLOOKUP(BZ267,$GP$1:$GR$17,2,0)</f>
        <v>31680</v>
      </c>
      <c r="CB267" s="32">
        <f>VLOOKUP(BZ267,$GP$1:$GR$17,3,0)</f>
        <v>264294</v>
      </c>
      <c r="CC267" s="32" t="e">
        <f t="shared" si="249"/>
        <v>#DIV/0!</v>
      </c>
      <c r="CD267" s="14" t="str">
        <f t="shared" si="244"/>
        <v/>
      </c>
      <c r="CF267" s="69">
        <f t="shared" si="245"/>
        <v>45540</v>
      </c>
      <c r="CG267" s="69" t="e">
        <f t="shared" si="246"/>
        <v>#DIV/0!</v>
      </c>
      <c r="CH267" s="69" t="e">
        <f t="shared" si="247"/>
        <v>#DIV/0!</v>
      </c>
      <c r="CL267" s="25"/>
      <c r="CM267" s="25"/>
      <c r="CN267" s="25"/>
      <c r="CR267" s="25"/>
      <c r="CS267" s="25"/>
      <c r="CT267" s="25"/>
      <c r="CX267" s="25"/>
      <c r="CY267" s="25"/>
      <c r="CZ267" s="25"/>
      <c r="DD267" s="25"/>
      <c r="DE267" s="25"/>
      <c r="DF267" s="25"/>
      <c r="DG267" s="25">
        <f t="shared" si="250"/>
        <v>0</v>
      </c>
    </row>
    <row r="268" spans="1:111" x14ac:dyDescent="0.25">
      <c r="A268" s="13"/>
      <c r="B268" s="13"/>
      <c r="C268" s="13"/>
      <c r="D268" s="24"/>
      <c r="E268" s="24"/>
      <c r="F268" s="100">
        <f t="shared" si="222"/>
        <v>0</v>
      </c>
      <c r="G268" s="21"/>
      <c r="J268" s="63"/>
      <c r="L268" s="63" t="s">
        <v>58</v>
      </c>
      <c r="M268" s="23" t="s">
        <v>61</v>
      </c>
      <c r="N268" s="13" t="s">
        <v>170</v>
      </c>
      <c r="O268" s="13" t="s">
        <v>148</v>
      </c>
      <c r="P268" s="13" t="s">
        <v>171</v>
      </c>
      <c r="U268" s="12">
        <f t="shared" si="223"/>
        <v>90</v>
      </c>
      <c r="X268" s="13"/>
      <c r="Y268" s="13"/>
      <c r="AA268" s="34" t="s">
        <v>84</v>
      </c>
      <c r="AB268" s="25">
        <v>0</v>
      </c>
      <c r="AC268" s="25">
        <f t="shared" si="224"/>
        <v>0</v>
      </c>
      <c r="AD268" s="55"/>
      <c r="AE268" s="55"/>
      <c r="AF268" s="45">
        <f t="shared" si="225"/>
        <v>0</v>
      </c>
      <c r="AG268" s="46" t="e">
        <f t="shared" si="226"/>
        <v>#DIV/0!</v>
      </c>
      <c r="AH268" s="26">
        <f t="shared" si="227"/>
        <v>0</v>
      </c>
      <c r="AI268" s="46" t="e">
        <f t="shared" si="228"/>
        <v>#DIV/0!</v>
      </c>
      <c r="AJ268" s="46" t="e">
        <f t="shared" si="229"/>
        <v>#DIV/0!</v>
      </c>
      <c r="AK268" s="61">
        <v>1</v>
      </c>
      <c r="AL268" s="27" t="e">
        <f t="shared" si="230"/>
        <v>#DIV/0!</v>
      </c>
      <c r="AM268" s="25" t="e">
        <f t="shared" si="231"/>
        <v>#DIV/0!</v>
      </c>
      <c r="AN268" s="25" t="e">
        <f t="shared" si="232"/>
        <v>#DIV/0!</v>
      </c>
      <c r="AO268" s="25" t="e">
        <f t="shared" si="233"/>
        <v>#DIV/0!</v>
      </c>
      <c r="AR268" s="11">
        <f t="shared" si="234"/>
        <v>180</v>
      </c>
      <c r="AS268" s="20" t="s">
        <v>147</v>
      </c>
      <c r="AU268" s="13" t="s">
        <v>142</v>
      </c>
      <c r="AV268" s="75" t="e">
        <f>VLOOKUP(AT268,Ülke!$A$1:$D$46,2,0)</f>
        <v>#N/A</v>
      </c>
      <c r="AW268" s="29" t="e">
        <f t="shared" si="235"/>
        <v>#DIV/0!</v>
      </c>
      <c r="AX268" s="64" t="e">
        <f t="shared" si="236"/>
        <v>#DIV/0!</v>
      </c>
      <c r="AY268" s="65">
        <v>43846</v>
      </c>
      <c r="AZ268" s="65">
        <v>44675</v>
      </c>
      <c r="BA268" s="50">
        <f t="shared" si="237"/>
        <v>-44675</v>
      </c>
      <c r="BB268" s="66" t="e">
        <f t="shared" si="238"/>
        <v>#DIV/0!</v>
      </c>
      <c r="BC268" s="67">
        <v>44676</v>
      </c>
      <c r="BD268" s="66" t="s">
        <v>118</v>
      </c>
      <c r="BE268" s="58" t="e">
        <f t="shared" si="239"/>
        <v>#DIV/0!</v>
      </c>
      <c r="BF268" s="30" t="e">
        <f t="shared" si="240"/>
        <v>#DIV/0!</v>
      </c>
      <c r="BG268" s="31"/>
      <c r="BH268" s="32" t="e">
        <f t="shared" si="241"/>
        <v>#DIV/0!</v>
      </c>
      <c r="BI268" s="28">
        <v>0.05</v>
      </c>
      <c r="BJ268" s="28">
        <v>2.5000000000000001E-2</v>
      </c>
      <c r="BK268" s="33" t="e">
        <f t="shared" si="242"/>
        <v>#DIV/0!</v>
      </c>
      <c r="BL268" s="33" t="e">
        <f t="shared" si="248"/>
        <v>#DIV/0!</v>
      </c>
      <c r="BM268" s="48" t="s">
        <v>139</v>
      </c>
      <c r="BO268" s="14" t="s">
        <v>84</v>
      </c>
      <c r="BP268" s="68"/>
      <c r="BQ268" s="14"/>
      <c r="BR268" s="35">
        <v>1257250.1000000001</v>
      </c>
      <c r="BS268" s="73">
        <v>62862.51</v>
      </c>
      <c r="BT268" s="98" t="e">
        <f t="shared" si="243"/>
        <v>#DIV/0!</v>
      </c>
      <c r="BU268" s="35">
        <v>45540</v>
      </c>
      <c r="BV268" s="36" t="s">
        <v>84</v>
      </c>
      <c r="BW268" s="37" t="s">
        <v>90</v>
      </c>
      <c r="BX268" s="38"/>
      <c r="BY268" s="36" t="s">
        <v>84</v>
      </c>
      <c r="BZ268" s="57">
        <v>2023</v>
      </c>
      <c r="CA268" s="32">
        <f>VLOOKUP(BZ268,$GP$1:$GR$17,2,0)</f>
        <v>31680</v>
      </c>
      <c r="CB268" s="32">
        <f>VLOOKUP(BZ268,$GP$1:$GR$17,3,0)</f>
        <v>264294</v>
      </c>
      <c r="CC268" s="32" t="e">
        <f t="shared" si="249"/>
        <v>#DIV/0!</v>
      </c>
      <c r="CD268" s="14" t="str">
        <f t="shared" si="244"/>
        <v/>
      </c>
      <c r="CF268" s="69">
        <f t="shared" si="245"/>
        <v>45540</v>
      </c>
      <c r="CG268" s="69" t="e">
        <f t="shared" si="246"/>
        <v>#DIV/0!</v>
      </c>
      <c r="CH268" s="69" t="e">
        <f t="shared" si="247"/>
        <v>#DIV/0!</v>
      </c>
      <c r="CL268" s="25"/>
      <c r="CM268" s="25"/>
      <c r="CN268" s="25"/>
      <c r="CR268" s="25"/>
      <c r="CS268" s="25"/>
      <c r="CT268" s="25"/>
      <c r="CX268" s="25"/>
      <c r="CY268" s="25"/>
      <c r="CZ268" s="25"/>
      <c r="DD268" s="25"/>
      <c r="DE268" s="25"/>
      <c r="DF268" s="25"/>
      <c r="DG268" s="25">
        <f t="shared" si="250"/>
        <v>0</v>
      </c>
    </row>
    <row r="269" spans="1:111" x14ac:dyDescent="0.25">
      <c r="A269" s="13"/>
      <c r="B269" s="13"/>
      <c r="C269" s="13"/>
      <c r="D269" s="24"/>
      <c r="E269" s="24"/>
      <c r="F269" s="100">
        <f t="shared" si="222"/>
        <v>0</v>
      </c>
      <c r="G269" s="21"/>
      <c r="J269" s="63"/>
      <c r="L269" s="63" t="s">
        <v>58</v>
      </c>
      <c r="M269" s="23" t="s">
        <v>61</v>
      </c>
      <c r="N269" s="13" t="s">
        <v>170</v>
      </c>
      <c r="O269" s="13" t="s">
        <v>148</v>
      </c>
      <c r="P269" s="13" t="s">
        <v>171</v>
      </c>
      <c r="U269" s="12">
        <f t="shared" si="223"/>
        <v>90</v>
      </c>
      <c r="X269" s="13"/>
      <c r="Y269" s="13"/>
      <c r="AA269" s="34" t="s">
        <v>84</v>
      </c>
      <c r="AB269" s="25">
        <v>0</v>
      </c>
      <c r="AC269" s="25">
        <f t="shared" si="224"/>
        <v>0</v>
      </c>
      <c r="AD269" s="55"/>
      <c r="AE269" s="55"/>
      <c r="AF269" s="45">
        <f t="shared" si="225"/>
        <v>0</v>
      </c>
      <c r="AG269" s="46" t="e">
        <f t="shared" si="226"/>
        <v>#DIV/0!</v>
      </c>
      <c r="AH269" s="26">
        <f t="shared" si="227"/>
        <v>0</v>
      </c>
      <c r="AI269" s="46" t="e">
        <f t="shared" si="228"/>
        <v>#DIV/0!</v>
      </c>
      <c r="AJ269" s="46" t="e">
        <f t="shared" si="229"/>
        <v>#DIV/0!</v>
      </c>
      <c r="AK269" s="61">
        <v>1</v>
      </c>
      <c r="AL269" s="27" t="e">
        <f t="shared" si="230"/>
        <v>#DIV/0!</v>
      </c>
      <c r="AM269" s="25" t="e">
        <f t="shared" si="231"/>
        <v>#DIV/0!</v>
      </c>
      <c r="AN269" s="25" t="e">
        <f t="shared" si="232"/>
        <v>#DIV/0!</v>
      </c>
      <c r="AO269" s="25" t="e">
        <f t="shared" si="233"/>
        <v>#DIV/0!</v>
      </c>
      <c r="AR269" s="11">
        <f t="shared" si="234"/>
        <v>180</v>
      </c>
      <c r="AS269" s="20" t="s">
        <v>147</v>
      </c>
      <c r="AU269" s="13" t="s">
        <v>142</v>
      </c>
      <c r="AV269" s="75" t="e">
        <f>VLOOKUP(AT269,Ülke!$A$1:$D$46,2,0)</f>
        <v>#N/A</v>
      </c>
      <c r="AW269" s="29" t="e">
        <f t="shared" si="235"/>
        <v>#DIV/0!</v>
      </c>
      <c r="AX269" s="64" t="e">
        <f t="shared" si="236"/>
        <v>#DIV/0!</v>
      </c>
      <c r="AY269" s="65">
        <v>43846</v>
      </c>
      <c r="AZ269" s="65">
        <v>44675</v>
      </c>
      <c r="BA269" s="50">
        <f t="shared" si="237"/>
        <v>-44675</v>
      </c>
      <c r="BB269" s="66" t="e">
        <f t="shared" si="238"/>
        <v>#DIV/0!</v>
      </c>
      <c r="BC269" s="67">
        <v>44676</v>
      </c>
      <c r="BD269" s="66" t="s">
        <v>118</v>
      </c>
      <c r="BE269" s="58" t="e">
        <f t="shared" si="239"/>
        <v>#DIV/0!</v>
      </c>
      <c r="BF269" s="30" t="e">
        <f t="shared" si="240"/>
        <v>#DIV/0!</v>
      </c>
      <c r="BG269" s="31"/>
      <c r="BH269" s="32" t="e">
        <f t="shared" si="241"/>
        <v>#DIV/0!</v>
      </c>
      <c r="BI269" s="28">
        <v>0.05</v>
      </c>
      <c r="BJ269" s="28">
        <v>2.5000000000000001E-2</v>
      </c>
      <c r="BK269" s="33" t="e">
        <f t="shared" si="242"/>
        <v>#DIV/0!</v>
      </c>
      <c r="BL269" s="33" t="e">
        <f t="shared" si="248"/>
        <v>#DIV/0!</v>
      </c>
      <c r="BM269" s="48" t="s">
        <v>139</v>
      </c>
      <c r="BO269" s="14" t="s">
        <v>84</v>
      </c>
      <c r="BP269" s="68"/>
      <c r="BQ269" s="14"/>
      <c r="BR269" s="35">
        <v>1257250.1000000001</v>
      </c>
      <c r="BS269" s="73">
        <v>62862.51</v>
      </c>
      <c r="BT269" s="98" t="e">
        <f t="shared" si="243"/>
        <v>#DIV/0!</v>
      </c>
      <c r="BU269" s="35">
        <v>45540</v>
      </c>
      <c r="BV269" s="36" t="s">
        <v>84</v>
      </c>
      <c r="BW269" s="37" t="s">
        <v>90</v>
      </c>
      <c r="BX269" s="38"/>
      <c r="BY269" s="36" t="s">
        <v>84</v>
      </c>
      <c r="BZ269" s="57">
        <v>2023</v>
      </c>
      <c r="CA269" s="32">
        <f>VLOOKUP(BZ269,$GP$1:$GR$17,2,0)</f>
        <v>31680</v>
      </c>
      <c r="CB269" s="32">
        <f>VLOOKUP(BZ269,$GP$1:$GR$17,3,0)</f>
        <v>264294</v>
      </c>
      <c r="CC269" s="32" t="e">
        <f t="shared" si="249"/>
        <v>#DIV/0!</v>
      </c>
      <c r="CD269" s="14" t="str">
        <f t="shared" si="244"/>
        <v/>
      </c>
      <c r="CF269" s="69">
        <f t="shared" si="245"/>
        <v>45540</v>
      </c>
      <c r="CG269" s="69" t="e">
        <f t="shared" si="246"/>
        <v>#DIV/0!</v>
      </c>
      <c r="CH269" s="69" t="e">
        <f t="shared" si="247"/>
        <v>#DIV/0!</v>
      </c>
      <c r="CL269" s="25"/>
      <c r="CM269" s="25"/>
      <c r="CN269" s="25"/>
      <c r="CR269" s="25"/>
      <c r="CS269" s="25"/>
      <c r="CT269" s="25"/>
      <c r="CX269" s="25"/>
      <c r="CY269" s="25"/>
      <c r="CZ269" s="25"/>
      <c r="DD269" s="25"/>
      <c r="DE269" s="25"/>
      <c r="DF269" s="25"/>
      <c r="DG269" s="25">
        <f t="shared" si="250"/>
        <v>0</v>
      </c>
    </row>
    <row r="270" spans="1:111" x14ac:dyDescent="0.25">
      <c r="A270" s="13"/>
      <c r="B270" s="13"/>
      <c r="C270" s="13"/>
      <c r="D270" s="24"/>
      <c r="E270" s="24"/>
      <c r="F270" s="100">
        <f t="shared" si="222"/>
        <v>0</v>
      </c>
      <c r="G270" s="21"/>
      <c r="J270" s="63"/>
      <c r="L270" s="63" t="s">
        <v>58</v>
      </c>
      <c r="M270" s="23" t="s">
        <v>61</v>
      </c>
      <c r="N270" s="13" t="s">
        <v>170</v>
      </c>
      <c r="O270" s="13" t="s">
        <v>148</v>
      </c>
      <c r="P270" s="13" t="s">
        <v>171</v>
      </c>
      <c r="U270" s="12">
        <f t="shared" si="223"/>
        <v>90</v>
      </c>
      <c r="X270" s="13"/>
      <c r="Y270" s="13"/>
      <c r="AA270" s="34" t="s">
        <v>84</v>
      </c>
      <c r="AB270" s="25">
        <v>0</v>
      </c>
      <c r="AC270" s="25">
        <f t="shared" si="224"/>
        <v>0</v>
      </c>
      <c r="AD270" s="55"/>
      <c r="AE270" s="55"/>
      <c r="AF270" s="45">
        <f t="shared" si="225"/>
        <v>0</v>
      </c>
      <c r="AG270" s="46" t="e">
        <f t="shared" si="226"/>
        <v>#DIV/0!</v>
      </c>
      <c r="AH270" s="26">
        <f t="shared" si="227"/>
        <v>0</v>
      </c>
      <c r="AI270" s="46" t="e">
        <f t="shared" si="228"/>
        <v>#DIV/0!</v>
      </c>
      <c r="AJ270" s="46" t="e">
        <f t="shared" si="229"/>
        <v>#DIV/0!</v>
      </c>
      <c r="AK270" s="61">
        <v>1</v>
      </c>
      <c r="AL270" s="27" t="e">
        <f t="shared" si="230"/>
        <v>#DIV/0!</v>
      </c>
      <c r="AM270" s="25" t="e">
        <f t="shared" si="231"/>
        <v>#DIV/0!</v>
      </c>
      <c r="AN270" s="25" t="e">
        <f t="shared" si="232"/>
        <v>#DIV/0!</v>
      </c>
      <c r="AO270" s="25" t="e">
        <f t="shared" si="233"/>
        <v>#DIV/0!</v>
      </c>
      <c r="AR270" s="11">
        <f t="shared" si="234"/>
        <v>180</v>
      </c>
      <c r="AS270" s="20" t="s">
        <v>147</v>
      </c>
      <c r="AU270" s="13" t="s">
        <v>142</v>
      </c>
      <c r="AV270" s="75" t="e">
        <f>VLOOKUP(AT270,Ülke!$A$1:$D$46,2,0)</f>
        <v>#N/A</v>
      </c>
      <c r="AW270" s="29" t="e">
        <f t="shared" si="235"/>
        <v>#DIV/0!</v>
      </c>
      <c r="AX270" s="64" t="e">
        <f t="shared" si="236"/>
        <v>#DIV/0!</v>
      </c>
      <c r="AY270" s="65">
        <v>43846</v>
      </c>
      <c r="AZ270" s="65">
        <v>44675</v>
      </c>
      <c r="BA270" s="50">
        <f t="shared" si="237"/>
        <v>-44675</v>
      </c>
      <c r="BB270" s="66" t="e">
        <f t="shared" si="238"/>
        <v>#DIV/0!</v>
      </c>
      <c r="BC270" s="67">
        <v>44676</v>
      </c>
      <c r="BD270" s="66" t="s">
        <v>118</v>
      </c>
      <c r="BE270" s="58" t="e">
        <f t="shared" si="239"/>
        <v>#DIV/0!</v>
      </c>
      <c r="BF270" s="30" t="e">
        <f t="shared" si="240"/>
        <v>#DIV/0!</v>
      </c>
      <c r="BG270" s="31"/>
      <c r="BH270" s="32" t="e">
        <f t="shared" si="241"/>
        <v>#DIV/0!</v>
      </c>
      <c r="BI270" s="28">
        <v>0.05</v>
      </c>
      <c r="BJ270" s="28">
        <v>2.5000000000000001E-2</v>
      </c>
      <c r="BK270" s="33" t="e">
        <f t="shared" si="242"/>
        <v>#DIV/0!</v>
      </c>
      <c r="BL270" s="33" t="e">
        <f t="shared" si="248"/>
        <v>#DIV/0!</v>
      </c>
      <c r="BM270" s="48" t="s">
        <v>139</v>
      </c>
      <c r="BO270" s="14" t="s">
        <v>84</v>
      </c>
      <c r="BP270" s="68"/>
      <c r="BQ270" s="14"/>
      <c r="BR270" s="35">
        <v>1257250.1000000001</v>
      </c>
      <c r="BS270" s="73">
        <v>62862.51</v>
      </c>
      <c r="BT270" s="98" t="e">
        <f t="shared" si="243"/>
        <v>#DIV/0!</v>
      </c>
      <c r="BU270" s="35">
        <v>45540</v>
      </c>
      <c r="BV270" s="36" t="s">
        <v>84</v>
      </c>
      <c r="BW270" s="37" t="s">
        <v>90</v>
      </c>
      <c r="BX270" s="38"/>
      <c r="BY270" s="36" t="s">
        <v>84</v>
      </c>
      <c r="BZ270" s="57">
        <v>2023</v>
      </c>
      <c r="CA270" s="32">
        <f>VLOOKUP(BZ270,$GP$1:$GR$17,2,0)</f>
        <v>31680</v>
      </c>
      <c r="CB270" s="32">
        <f>VLOOKUP(BZ270,$GP$1:$GR$17,3,0)</f>
        <v>264294</v>
      </c>
      <c r="CC270" s="32" t="e">
        <f t="shared" si="249"/>
        <v>#DIV/0!</v>
      </c>
      <c r="CD270" s="14" t="str">
        <f t="shared" si="244"/>
        <v/>
      </c>
      <c r="CF270" s="69">
        <f t="shared" si="245"/>
        <v>45540</v>
      </c>
      <c r="CG270" s="69" t="e">
        <f t="shared" si="246"/>
        <v>#DIV/0!</v>
      </c>
      <c r="CH270" s="69" t="e">
        <f t="shared" si="247"/>
        <v>#DIV/0!</v>
      </c>
      <c r="CL270" s="25"/>
      <c r="CM270" s="25"/>
      <c r="CN270" s="25"/>
      <c r="CR270" s="25"/>
      <c r="CS270" s="25"/>
      <c r="CT270" s="25"/>
      <c r="CX270" s="25"/>
      <c r="CY270" s="25"/>
      <c r="CZ270" s="25"/>
      <c r="DD270" s="25"/>
      <c r="DE270" s="25"/>
      <c r="DF270" s="25"/>
      <c r="DG270" s="25">
        <f t="shared" si="250"/>
        <v>0</v>
      </c>
    </row>
    <row r="271" spans="1:111" x14ac:dyDescent="0.25">
      <c r="A271" s="13"/>
      <c r="B271" s="13"/>
      <c r="C271" s="13"/>
      <c r="D271" s="24"/>
      <c r="E271" s="24"/>
      <c r="F271" s="100">
        <f t="shared" si="222"/>
        <v>0</v>
      </c>
      <c r="G271" s="21"/>
      <c r="J271" s="63"/>
      <c r="L271" s="63" t="s">
        <v>58</v>
      </c>
      <c r="M271" s="23" t="s">
        <v>61</v>
      </c>
      <c r="N271" s="13" t="s">
        <v>170</v>
      </c>
      <c r="O271" s="13" t="s">
        <v>148</v>
      </c>
      <c r="P271" s="13" t="s">
        <v>171</v>
      </c>
      <c r="U271" s="12">
        <f t="shared" si="223"/>
        <v>90</v>
      </c>
      <c r="X271" s="13"/>
      <c r="Y271" s="13"/>
      <c r="AA271" s="34" t="s">
        <v>84</v>
      </c>
      <c r="AB271" s="25">
        <v>0</v>
      </c>
      <c r="AC271" s="25">
        <f t="shared" si="224"/>
        <v>0</v>
      </c>
      <c r="AD271" s="55"/>
      <c r="AE271" s="55"/>
      <c r="AF271" s="45">
        <f t="shared" si="225"/>
        <v>0</v>
      </c>
      <c r="AG271" s="46" t="e">
        <f t="shared" si="226"/>
        <v>#DIV/0!</v>
      </c>
      <c r="AH271" s="26">
        <f t="shared" si="227"/>
        <v>0</v>
      </c>
      <c r="AI271" s="46" t="e">
        <f t="shared" si="228"/>
        <v>#DIV/0!</v>
      </c>
      <c r="AJ271" s="46" t="e">
        <f t="shared" si="229"/>
        <v>#DIV/0!</v>
      </c>
      <c r="AK271" s="61">
        <v>1</v>
      </c>
      <c r="AL271" s="27" t="e">
        <f t="shared" si="230"/>
        <v>#DIV/0!</v>
      </c>
      <c r="AM271" s="25" t="e">
        <f t="shared" si="231"/>
        <v>#DIV/0!</v>
      </c>
      <c r="AN271" s="25" t="e">
        <f t="shared" si="232"/>
        <v>#DIV/0!</v>
      </c>
      <c r="AO271" s="25" t="e">
        <f t="shared" si="233"/>
        <v>#DIV/0!</v>
      </c>
      <c r="AR271" s="11">
        <f t="shared" si="234"/>
        <v>180</v>
      </c>
      <c r="AS271" s="20" t="s">
        <v>147</v>
      </c>
      <c r="AU271" s="13" t="s">
        <v>142</v>
      </c>
      <c r="AV271" s="75" t="e">
        <f>VLOOKUP(AT271,Ülke!$A$1:$D$46,2,0)</f>
        <v>#N/A</v>
      </c>
      <c r="AW271" s="29" t="e">
        <f t="shared" si="235"/>
        <v>#DIV/0!</v>
      </c>
      <c r="AX271" s="64" t="e">
        <f t="shared" si="236"/>
        <v>#DIV/0!</v>
      </c>
      <c r="AY271" s="65">
        <v>43846</v>
      </c>
      <c r="AZ271" s="65">
        <v>44675</v>
      </c>
      <c r="BA271" s="50">
        <f t="shared" si="237"/>
        <v>-44675</v>
      </c>
      <c r="BB271" s="66" t="e">
        <f t="shared" si="238"/>
        <v>#DIV/0!</v>
      </c>
      <c r="BC271" s="67">
        <v>44676</v>
      </c>
      <c r="BD271" s="66" t="s">
        <v>118</v>
      </c>
      <c r="BE271" s="58" t="e">
        <f t="shared" si="239"/>
        <v>#DIV/0!</v>
      </c>
      <c r="BF271" s="30" t="e">
        <f t="shared" si="240"/>
        <v>#DIV/0!</v>
      </c>
      <c r="BG271" s="31"/>
      <c r="BH271" s="32" t="e">
        <f t="shared" si="241"/>
        <v>#DIV/0!</v>
      </c>
      <c r="BI271" s="28">
        <v>0.05</v>
      </c>
      <c r="BJ271" s="28">
        <v>2.5000000000000001E-2</v>
      </c>
      <c r="BK271" s="33" t="e">
        <f t="shared" si="242"/>
        <v>#DIV/0!</v>
      </c>
      <c r="BL271" s="33" t="e">
        <f t="shared" si="248"/>
        <v>#DIV/0!</v>
      </c>
      <c r="BM271" s="48" t="s">
        <v>139</v>
      </c>
      <c r="BO271" s="14" t="s">
        <v>84</v>
      </c>
      <c r="BP271" s="68"/>
      <c r="BQ271" s="14"/>
      <c r="BR271" s="35">
        <v>1257250.1000000001</v>
      </c>
      <c r="BS271" s="73">
        <v>62862.51</v>
      </c>
      <c r="BT271" s="98" t="e">
        <f t="shared" si="243"/>
        <v>#DIV/0!</v>
      </c>
      <c r="BU271" s="35">
        <v>45540</v>
      </c>
      <c r="BV271" s="36" t="s">
        <v>84</v>
      </c>
      <c r="BW271" s="37" t="s">
        <v>90</v>
      </c>
      <c r="BX271" s="38"/>
      <c r="BY271" s="36" t="s">
        <v>84</v>
      </c>
      <c r="BZ271" s="57">
        <v>2023</v>
      </c>
      <c r="CA271" s="32">
        <f>VLOOKUP(BZ271,$GP$1:$GR$17,2,0)</f>
        <v>31680</v>
      </c>
      <c r="CB271" s="32">
        <f>VLOOKUP(BZ271,$GP$1:$GR$17,3,0)</f>
        <v>264294</v>
      </c>
      <c r="CC271" s="32" t="e">
        <f t="shared" si="249"/>
        <v>#DIV/0!</v>
      </c>
      <c r="CD271" s="14" t="str">
        <f t="shared" si="244"/>
        <v/>
      </c>
      <c r="CF271" s="69">
        <f t="shared" si="245"/>
        <v>45540</v>
      </c>
      <c r="CG271" s="69" t="e">
        <f t="shared" si="246"/>
        <v>#DIV/0!</v>
      </c>
      <c r="CH271" s="69" t="e">
        <f t="shared" si="247"/>
        <v>#DIV/0!</v>
      </c>
      <c r="CL271" s="25"/>
      <c r="CM271" s="25"/>
      <c r="CN271" s="25"/>
      <c r="CR271" s="25"/>
      <c r="CS271" s="25"/>
      <c r="CT271" s="25"/>
      <c r="CX271" s="25"/>
      <c r="CY271" s="25"/>
      <c r="CZ271" s="25"/>
      <c r="DD271" s="25"/>
      <c r="DE271" s="25"/>
      <c r="DF271" s="25"/>
      <c r="DG271" s="25">
        <f t="shared" si="250"/>
        <v>0</v>
      </c>
    </row>
    <row r="272" spans="1:111" x14ac:dyDescent="0.25">
      <c r="A272" s="13"/>
      <c r="B272" s="13"/>
      <c r="C272" s="13"/>
      <c r="D272" s="24"/>
      <c r="E272" s="24"/>
      <c r="F272" s="100">
        <f t="shared" si="222"/>
        <v>0</v>
      </c>
      <c r="G272" s="21"/>
      <c r="J272" s="63"/>
      <c r="L272" s="63" t="s">
        <v>58</v>
      </c>
      <c r="M272" s="23" t="s">
        <v>61</v>
      </c>
      <c r="N272" s="13" t="s">
        <v>170</v>
      </c>
      <c r="O272" s="13" t="s">
        <v>148</v>
      </c>
      <c r="P272" s="13" t="s">
        <v>171</v>
      </c>
      <c r="U272" s="12">
        <f t="shared" si="223"/>
        <v>90</v>
      </c>
      <c r="X272" s="13"/>
      <c r="Y272" s="13"/>
      <c r="AA272" s="34" t="s">
        <v>84</v>
      </c>
      <c r="AB272" s="25">
        <v>0</v>
      </c>
      <c r="AC272" s="25">
        <f t="shared" si="224"/>
        <v>0</v>
      </c>
      <c r="AD272" s="55"/>
      <c r="AE272" s="55"/>
      <c r="AF272" s="45">
        <f t="shared" si="225"/>
        <v>0</v>
      </c>
      <c r="AG272" s="46" t="e">
        <f t="shared" si="226"/>
        <v>#DIV/0!</v>
      </c>
      <c r="AH272" s="26">
        <f t="shared" si="227"/>
        <v>0</v>
      </c>
      <c r="AI272" s="46" t="e">
        <f t="shared" si="228"/>
        <v>#DIV/0!</v>
      </c>
      <c r="AJ272" s="46" t="e">
        <f t="shared" si="229"/>
        <v>#DIV/0!</v>
      </c>
      <c r="AK272" s="61">
        <v>1</v>
      </c>
      <c r="AL272" s="27" t="e">
        <f t="shared" si="230"/>
        <v>#DIV/0!</v>
      </c>
      <c r="AM272" s="25" t="e">
        <f t="shared" si="231"/>
        <v>#DIV/0!</v>
      </c>
      <c r="AN272" s="25" t="e">
        <f t="shared" si="232"/>
        <v>#DIV/0!</v>
      </c>
      <c r="AO272" s="25" t="e">
        <f t="shared" si="233"/>
        <v>#DIV/0!</v>
      </c>
      <c r="AR272" s="11">
        <f t="shared" si="234"/>
        <v>180</v>
      </c>
      <c r="AS272" s="20" t="s">
        <v>147</v>
      </c>
      <c r="AU272" s="13" t="s">
        <v>142</v>
      </c>
      <c r="AV272" s="75" t="e">
        <f>VLOOKUP(AT272,Ülke!$A$1:$D$46,2,0)</f>
        <v>#N/A</v>
      </c>
      <c r="AW272" s="29" t="e">
        <f t="shared" si="235"/>
        <v>#DIV/0!</v>
      </c>
      <c r="AX272" s="64" t="e">
        <f t="shared" si="236"/>
        <v>#DIV/0!</v>
      </c>
      <c r="AY272" s="65">
        <v>43846</v>
      </c>
      <c r="AZ272" s="65">
        <v>44675</v>
      </c>
      <c r="BA272" s="50">
        <f t="shared" si="237"/>
        <v>-44675</v>
      </c>
      <c r="BB272" s="66" t="e">
        <f t="shared" si="238"/>
        <v>#DIV/0!</v>
      </c>
      <c r="BC272" s="67">
        <v>44676</v>
      </c>
      <c r="BD272" s="66" t="s">
        <v>118</v>
      </c>
      <c r="BE272" s="58" t="e">
        <f t="shared" si="239"/>
        <v>#DIV/0!</v>
      </c>
      <c r="BF272" s="30" t="e">
        <f t="shared" si="240"/>
        <v>#DIV/0!</v>
      </c>
      <c r="BG272" s="31"/>
      <c r="BH272" s="32" t="e">
        <f t="shared" si="241"/>
        <v>#DIV/0!</v>
      </c>
      <c r="BI272" s="28">
        <v>0.05</v>
      </c>
      <c r="BJ272" s="28">
        <v>2.5000000000000001E-2</v>
      </c>
      <c r="BK272" s="33" t="e">
        <f t="shared" si="242"/>
        <v>#DIV/0!</v>
      </c>
      <c r="BL272" s="33" t="e">
        <f t="shared" si="248"/>
        <v>#DIV/0!</v>
      </c>
      <c r="BM272" s="48" t="s">
        <v>139</v>
      </c>
      <c r="BO272" s="14" t="s">
        <v>84</v>
      </c>
      <c r="BP272" s="68"/>
      <c r="BQ272" s="14"/>
      <c r="BR272" s="35">
        <v>1257250.1000000001</v>
      </c>
      <c r="BS272" s="73">
        <v>62862.51</v>
      </c>
      <c r="BT272" s="98" t="e">
        <f t="shared" si="243"/>
        <v>#DIV/0!</v>
      </c>
      <c r="BU272" s="35">
        <v>45540</v>
      </c>
      <c r="BV272" s="36" t="s">
        <v>84</v>
      </c>
      <c r="BW272" s="37" t="s">
        <v>90</v>
      </c>
      <c r="BX272" s="38"/>
      <c r="BY272" s="36" t="s">
        <v>84</v>
      </c>
      <c r="BZ272" s="57">
        <v>2023</v>
      </c>
      <c r="CA272" s="32">
        <f>VLOOKUP(BZ272,$GP$1:$GR$17,2,0)</f>
        <v>31680</v>
      </c>
      <c r="CB272" s="32">
        <f>VLOOKUP(BZ272,$GP$1:$GR$17,3,0)</f>
        <v>264294</v>
      </c>
      <c r="CC272" s="32" t="e">
        <f t="shared" si="249"/>
        <v>#DIV/0!</v>
      </c>
      <c r="CD272" s="14" t="str">
        <f t="shared" si="244"/>
        <v/>
      </c>
      <c r="CF272" s="69">
        <f t="shared" si="245"/>
        <v>45540</v>
      </c>
      <c r="CG272" s="69" t="e">
        <f t="shared" si="246"/>
        <v>#DIV/0!</v>
      </c>
      <c r="CH272" s="69" t="e">
        <f t="shared" si="247"/>
        <v>#DIV/0!</v>
      </c>
      <c r="CL272" s="25"/>
      <c r="CM272" s="25"/>
      <c r="CN272" s="25"/>
      <c r="CR272" s="25"/>
      <c r="CS272" s="25"/>
      <c r="CT272" s="25"/>
      <c r="CX272" s="25"/>
      <c r="CY272" s="25"/>
      <c r="CZ272" s="25"/>
      <c r="DD272" s="25"/>
      <c r="DE272" s="25"/>
      <c r="DF272" s="25"/>
      <c r="DG272" s="25">
        <f t="shared" si="250"/>
        <v>0</v>
      </c>
    </row>
    <row r="273" spans="1:111" x14ac:dyDescent="0.25">
      <c r="A273" s="13"/>
      <c r="B273" s="13"/>
      <c r="C273" s="13"/>
      <c r="D273" s="24"/>
      <c r="E273" s="24"/>
      <c r="F273" s="100">
        <f t="shared" si="222"/>
        <v>0</v>
      </c>
      <c r="G273" s="21"/>
      <c r="J273" s="63"/>
      <c r="L273" s="63" t="s">
        <v>58</v>
      </c>
      <c r="M273" s="23" t="s">
        <v>61</v>
      </c>
      <c r="N273" s="13" t="s">
        <v>170</v>
      </c>
      <c r="O273" s="13" t="s">
        <v>148</v>
      </c>
      <c r="P273" s="13" t="s">
        <v>171</v>
      </c>
      <c r="U273" s="12">
        <f t="shared" si="223"/>
        <v>90</v>
      </c>
      <c r="X273" s="13"/>
      <c r="Y273" s="13"/>
      <c r="AA273" s="34" t="s">
        <v>84</v>
      </c>
      <c r="AB273" s="25">
        <v>0</v>
      </c>
      <c r="AC273" s="25">
        <f t="shared" si="224"/>
        <v>0</v>
      </c>
      <c r="AD273" s="55"/>
      <c r="AE273" s="55"/>
      <c r="AF273" s="45">
        <f t="shared" si="225"/>
        <v>0</v>
      </c>
      <c r="AG273" s="46" t="e">
        <f t="shared" si="226"/>
        <v>#DIV/0!</v>
      </c>
      <c r="AH273" s="26">
        <f t="shared" si="227"/>
        <v>0</v>
      </c>
      <c r="AI273" s="46" t="e">
        <f t="shared" si="228"/>
        <v>#DIV/0!</v>
      </c>
      <c r="AJ273" s="46" t="e">
        <f t="shared" si="229"/>
        <v>#DIV/0!</v>
      </c>
      <c r="AK273" s="61">
        <v>1</v>
      </c>
      <c r="AL273" s="27" t="e">
        <f t="shared" si="230"/>
        <v>#DIV/0!</v>
      </c>
      <c r="AM273" s="25" t="e">
        <f t="shared" si="231"/>
        <v>#DIV/0!</v>
      </c>
      <c r="AN273" s="25" t="e">
        <f t="shared" si="232"/>
        <v>#DIV/0!</v>
      </c>
      <c r="AO273" s="25" t="e">
        <f t="shared" si="233"/>
        <v>#DIV/0!</v>
      </c>
      <c r="AR273" s="11">
        <f t="shared" si="234"/>
        <v>180</v>
      </c>
      <c r="AS273" s="20" t="s">
        <v>147</v>
      </c>
      <c r="AU273" s="13" t="s">
        <v>142</v>
      </c>
      <c r="AV273" s="75" t="e">
        <f>VLOOKUP(AT273,Ülke!$A$1:$D$46,2,0)</f>
        <v>#N/A</v>
      </c>
      <c r="AW273" s="29" t="e">
        <f t="shared" si="235"/>
        <v>#DIV/0!</v>
      </c>
      <c r="AX273" s="64" t="e">
        <f t="shared" si="236"/>
        <v>#DIV/0!</v>
      </c>
      <c r="AY273" s="65">
        <v>43846</v>
      </c>
      <c r="AZ273" s="65">
        <v>44675</v>
      </c>
      <c r="BA273" s="50">
        <f t="shared" si="237"/>
        <v>-44675</v>
      </c>
      <c r="BB273" s="66" t="e">
        <f t="shared" si="238"/>
        <v>#DIV/0!</v>
      </c>
      <c r="BC273" s="67">
        <v>44676</v>
      </c>
      <c r="BD273" s="66" t="s">
        <v>118</v>
      </c>
      <c r="BE273" s="58" t="e">
        <f t="shared" si="239"/>
        <v>#DIV/0!</v>
      </c>
      <c r="BF273" s="30" t="e">
        <f t="shared" si="240"/>
        <v>#DIV/0!</v>
      </c>
      <c r="BG273" s="31"/>
      <c r="BH273" s="32" t="e">
        <f t="shared" si="241"/>
        <v>#DIV/0!</v>
      </c>
      <c r="BI273" s="28">
        <v>0.05</v>
      </c>
      <c r="BJ273" s="28">
        <v>2.5000000000000001E-2</v>
      </c>
      <c r="BK273" s="33" t="e">
        <f t="shared" si="242"/>
        <v>#DIV/0!</v>
      </c>
      <c r="BL273" s="33" t="e">
        <f t="shared" si="248"/>
        <v>#DIV/0!</v>
      </c>
      <c r="BM273" s="48" t="s">
        <v>139</v>
      </c>
      <c r="BO273" s="14" t="s">
        <v>84</v>
      </c>
      <c r="BP273" s="68"/>
      <c r="BQ273" s="14"/>
      <c r="BR273" s="35">
        <v>1257250.1000000001</v>
      </c>
      <c r="BS273" s="73">
        <v>62862.51</v>
      </c>
      <c r="BT273" s="98" t="e">
        <f t="shared" si="243"/>
        <v>#DIV/0!</v>
      </c>
      <c r="BU273" s="35">
        <v>45540</v>
      </c>
      <c r="BV273" s="36" t="s">
        <v>84</v>
      </c>
      <c r="BW273" s="37" t="s">
        <v>90</v>
      </c>
      <c r="BX273" s="38"/>
      <c r="BY273" s="36" t="s">
        <v>84</v>
      </c>
      <c r="BZ273" s="57">
        <v>2023</v>
      </c>
      <c r="CA273" s="32">
        <f>VLOOKUP(BZ273,$GP$1:$GR$17,2,0)</f>
        <v>31680</v>
      </c>
      <c r="CB273" s="32">
        <f>VLOOKUP(BZ273,$GP$1:$GR$17,3,0)</f>
        <v>264294</v>
      </c>
      <c r="CC273" s="32" t="e">
        <f t="shared" si="249"/>
        <v>#DIV/0!</v>
      </c>
      <c r="CD273" s="14" t="str">
        <f t="shared" si="244"/>
        <v/>
      </c>
      <c r="CF273" s="69">
        <f t="shared" si="245"/>
        <v>45540</v>
      </c>
      <c r="CG273" s="69" t="e">
        <f t="shared" si="246"/>
        <v>#DIV/0!</v>
      </c>
      <c r="CH273" s="69" t="e">
        <f t="shared" si="247"/>
        <v>#DIV/0!</v>
      </c>
      <c r="CL273" s="25"/>
      <c r="CM273" s="25"/>
      <c r="CN273" s="25"/>
      <c r="CR273" s="25"/>
      <c r="CS273" s="25"/>
      <c r="CT273" s="25"/>
      <c r="CX273" s="25"/>
      <c r="CY273" s="25"/>
      <c r="CZ273" s="25"/>
      <c r="DD273" s="25"/>
      <c r="DE273" s="25"/>
      <c r="DF273" s="25"/>
      <c r="DG273" s="25">
        <f t="shared" si="250"/>
        <v>0</v>
      </c>
    </row>
    <row r="274" spans="1:111" x14ac:dyDescent="0.25">
      <c r="A274" s="13"/>
      <c r="B274" s="13"/>
      <c r="C274" s="13"/>
      <c r="D274" s="24"/>
      <c r="E274" s="24"/>
      <c r="F274" s="100">
        <f t="shared" si="222"/>
        <v>0</v>
      </c>
      <c r="G274" s="21"/>
      <c r="J274" s="63"/>
      <c r="L274" s="63" t="s">
        <v>58</v>
      </c>
      <c r="M274" s="23" t="s">
        <v>61</v>
      </c>
      <c r="N274" s="13" t="s">
        <v>170</v>
      </c>
      <c r="O274" s="13" t="s">
        <v>148</v>
      </c>
      <c r="P274" s="13" t="s">
        <v>171</v>
      </c>
      <c r="U274" s="12">
        <f t="shared" si="223"/>
        <v>90</v>
      </c>
      <c r="X274" s="13"/>
      <c r="Y274" s="13"/>
      <c r="AA274" s="34" t="s">
        <v>84</v>
      </c>
      <c r="AB274" s="25">
        <v>0</v>
      </c>
      <c r="AC274" s="25">
        <f t="shared" si="224"/>
        <v>0</v>
      </c>
      <c r="AD274" s="55"/>
      <c r="AE274" s="55"/>
      <c r="AF274" s="45">
        <f t="shared" si="225"/>
        <v>0</v>
      </c>
      <c r="AG274" s="46" t="e">
        <f t="shared" si="226"/>
        <v>#DIV/0!</v>
      </c>
      <c r="AH274" s="26">
        <f t="shared" si="227"/>
        <v>0</v>
      </c>
      <c r="AI274" s="46" t="e">
        <f t="shared" si="228"/>
        <v>#DIV/0!</v>
      </c>
      <c r="AJ274" s="46" t="e">
        <f t="shared" si="229"/>
        <v>#DIV/0!</v>
      </c>
      <c r="AK274" s="61">
        <v>1</v>
      </c>
      <c r="AL274" s="27" t="e">
        <f t="shared" si="230"/>
        <v>#DIV/0!</v>
      </c>
      <c r="AM274" s="25" t="e">
        <f t="shared" si="231"/>
        <v>#DIV/0!</v>
      </c>
      <c r="AN274" s="25" t="e">
        <f t="shared" si="232"/>
        <v>#DIV/0!</v>
      </c>
      <c r="AO274" s="25" t="e">
        <f t="shared" si="233"/>
        <v>#DIV/0!</v>
      </c>
      <c r="AR274" s="11">
        <f t="shared" si="234"/>
        <v>180</v>
      </c>
      <c r="AS274" s="20" t="s">
        <v>147</v>
      </c>
      <c r="AU274" s="13" t="s">
        <v>142</v>
      </c>
      <c r="AV274" s="75" t="e">
        <f>VLOOKUP(AT274,Ülke!$A$1:$D$46,2,0)</f>
        <v>#N/A</v>
      </c>
      <c r="AW274" s="29" t="e">
        <f t="shared" si="235"/>
        <v>#DIV/0!</v>
      </c>
      <c r="AX274" s="64" t="e">
        <f t="shared" si="236"/>
        <v>#DIV/0!</v>
      </c>
      <c r="AY274" s="65">
        <v>43846</v>
      </c>
      <c r="AZ274" s="65">
        <v>44675</v>
      </c>
      <c r="BA274" s="50">
        <f t="shared" si="237"/>
        <v>-44675</v>
      </c>
      <c r="BB274" s="66" t="e">
        <f t="shared" si="238"/>
        <v>#DIV/0!</v>
      </c>
      <c r="BC274" s="67">
        <v>44676</v>
      </c>
      <c r="BD274" s="66" t="s">
        <v>118</v>
      </c>
      <c r="BE274" s="58" t="e">
        <f t="shared" si="239"/>
        <v>#DIV/0!</v>
      </c>
      <c r="BF274" s="30" t="e">
        <f t="shared" si="240"/>
        <v>#DIV/0!</v>
      </c>
      <c r="BG274" s="31"/>
      <c r="BH274" s="32" t="e">
        <f t="shared" si="241"/>
        <v>#DIV/0!</v>
      </c>
      <c r="BI274" s="28">
        <v>0.05</v>
      </c>
      <c r="BJ274" s="28">
        <v>2.5000000000000001E-2</v>
      </c>
      <c r="BK274" s="33" t="e">
        <f t="shared" si="242"/>
        <v>#DIV/0!</v>
      </c>
      <c r="BL274" s="33" t="e">
        <f t="shared" si="248"/>
        <v>#DIV/0!</v>
      </c>
      <c r="BM274" s="48" t="s">
        <v>139</v>
      </c>
      <c r="BO274" s="14" t="s">
        <v>84</v>
      </c>
      <c r="BP274" s="68"/>
      <c r="BQ274" s="14"/>
      <c r="BR274" s="35">
        <v>1257250.1000000001</v>
      </c>
      <c r="BS274" s="73">
        <v>62862.51</v>
      </c>
      <c r="BT274" s="98" t="e">
        <f t="shared" si="243"/>
        <v>#DIV/0!</v>
      </c>
      <c r="BU274" s="35">
        <v>45540</v>
      </c>
      <c r="BV274" s="36" t="s">
        <v>84</v>
      </c>
      <c r="BW274" s="37" t="s">
        <v>90</v>
      </c>
      <c r="BX274" s="38"/>
      <c r="BY274" s="36" t="s">
        <v>84</v>
      </c>
      <c r="BZ274" s="57">
        <v>2023</v>
      </c>
      <c r="CA274" s="32">
        <f>VLOOKUP(BZ274,$GP$1:$GR$17,2,0)</f>
        <v>31680</v>
      </c>
      <c r="CB274" s="32">
        <f>VLOOKUP(BZ274,$GP$1:$GR$17,3,0)</f>
        <v>264294</v>
      </c>
      <c r="CC274" s="32" t="e">
        <f t="shared" si="249"/>
        <v>#DIV/0!</v>
      </c>
      <c r="CD274" s="14" t="str">
        <f t="shared" si="244"/>
        <v/>
      </c>
      <c r="CF274" s="69">
        <f t="shared" si="245"/>
        <v>45540</v>
      </c>
      <c r="CG274" s="69" t="e">
        <f t="shared" si="246"/>
        <v>#DIV/0!</v>
      </c>
      <c r="CH274" s="69" t="e">
        <f t="shared" si="247"/>
        <v>#DIV/0!</v>
      </c>
      <c r="CL274" s="25"/>
      <c r="CM274" s="25"/>
      <c r="CN274" s="25"/>
      <c r="CR274" s="25"/>
      <c r="CS274" s="25"/>
      <c r="CT274" s="25"/>
      <c r="CX274" s="25"/>
      <c r="CY274" s="25"/>
      <c r="CZ274" s="25"/>
      <c r="DD274" s="25"/>
      <c r="DE274" s="25"/>
      <c r="DF274" s="25"/>
      <c r="DG274" s="25">
        <f t="shared" si="250"/>
        <v>0</v>
      </c>
    </row>
    <row r="275" spans="1:111" x14ac:dyDescent="0.25">
      <c r="A275" s="13"/>
      <c r="B275" s="13"/>
      <c r="C275" s="13"/>
      <c r="D275" s="24"/>
      <c r="E275" s="24"/>
      <c r="F275" s="100">
        <f t="shared" si="222"/>
        <v>0</v>
      </c>
      <c r="G275" s="21"/>
      <c r="J275" s="63"/>
      <c r="L275" s="63" t="s">
        <v>58</v>
      </c>
      <c r="M275" s="23" t="s">
        <v>61</v>
      </c>
      <c r="N275" s="13" t="s">
        <v>170</v>
      </c>
      <c r="O275" s="13" t="s">
        <v>148</v>
      </c>
      <c r="P275" s="13" t="s">
        <v>171</v>
      </c>
      <c r="U275" s="12">
        <f t="shared" si="223"/>
        <v>90</v>
      </c>
      <c r="X275" s="13"/>
      <c r="Y275" s="13"/>
      <c r="AA275" s="34" t="s">
        <v>84</v>
      </c>
      <c r="AB275" s="25">
        <v>0</v>
      </c>
      <c r="AC275" s="25">
        <f t="shared" si="224"/>
        <v>0</v>
      </c>
      <c r="AD275" s="55"/>
      <c r="AE275" s="55"/>
      <c r="AF275" s="45">
        <f t="shared" si="225"/>
        <v>0</v>
      </c>
      <c r="AG275" s="46" t="e">
        <f t="shared" si="226"/>
        <v>#DIV/0!</v>
      </c>
      <c r="AH275" s="26">
        <f t="shared" si="227"/>
        <v>0</v>
      </c>
      <c r="AI275" s="46" t="e">
        <f t="shared" si="228"/>
        <v>#DIV/0!</v>
      </c>
      <c r="AJ275" s="46" t="e">
        <f t="shared" si="229"/>
        <v>#DIV/0!</v>
      </c>
      <c r="AK275" s="61">
        <v>1</v>
      </c>
      <c r="AL275" s="27" t="e">
        <f t="shared" si="230"/>
        <v>#DIV/0!</v>
      </c>
      <c r="AM275" s="25" t="e">
        <f t="shared" si="231"/>
        <v>#DIV/0!</v>
      </c>
      <c r="AN275" s="25" t="e">
        <f t="shared" si="232"/>
        <v>#DIV/0!</v>
      </c>
      <c r="AO275" s="25" t="e">
        <f t="shared" si="233"/>
        <v>#DIV/0!</v>
      </c>
      <c r="AR275" s="11">
        <f t="shared" si="234"/>
        <v>180</v>
      </c>
      <c r="AS275" s="20" t="s">
        <v>147</v>
      </c>
      <c r="AU275" s="13" t="s">
        <v>142</v>
      </c>
      <c r="AV275" s="75" t="e">
        <f>VLOOKUP(AT275,Ülke!$A$1:$D$46,2,0)</f>
        <v>#N/A</v>
      </c>
      <c r="AW275" s="29" t="e">
        <f t="shared" si="235"/>
        <v>#DIV/0!</v>
      </c>
      <c r="AX275" s="64" t="e">
        <f t="shared" si="236"/>
        <v>#DIV/0!</v>
      </c>
      <c r="AY275" s="65">
        <v>43846</v>
      </c>
      <c r="AZ275" s="65">
        <v>44675</v>
      </c>
      <c r="BA275" s="50">
        <f t="shared" si="237"/>
        <v>-44675</v>
      </c>
      <c r="BB275" s="66" t="e">
        <f t="shared" si="238"/>
        <v>#DIV/0!</v>
      </c>
      <c r="BC275" s="67">
        <v>44676</v>
      </c>
      <c r="BD275" s="66" t="s">
        <v>118</v>
      </c>
      <c r="BE275" s="58" t="e">
        <f t="shared" si="239"/>
        <v>#DIV/0!</v>
      </c>
      <c r="BF275" s="30" t="e">
        <f t="shared" si="240"/>
        <v>#DIV/0!</v>
      </c>
      <c r="BG275" s="31"/>
      <c r="BH275" s="32" t="e">
        <f t="shared" si="241"/>
        <v>#DIV/0!</v>
      </c>
      <c r="BI275" s="28">
        <v>0.05</v>
      </c>
      <c r="BJ275" s="28">
        <v>2.5000000000000001E-2</v>
      </c>
      <c r="BK275" s="33" t="e">
        <f t="shared" si="242"/>
        <v>#DIV/0!</v>
      </c>
      <c r="BL275" s="33" t="e">
        <f t="shared" si="248"/>
        <v>#DIV/0!</v>
      </c>
      <c r="BM275" s="48" t="s">
        <v>139</v>
      </c>
      <c r="BO275" s="14" t="s">
        <v>84</v>
      </c>
      <c r="BP275" s="68"/>
      <c r="BQ275" s="14"/>
      <c r="BR275" s="35">
        <v>1257250.1000000001</v>
      </c>
      <c r="BS275" s="73">
        <v>62862.51</v>
      </c>
      <c r="BT275" s="98" t="e">
        <f t="shared" si="243"/>
        <v>#DIV/0!</v>
      </c>
      <c r="BU275" s="35">
        <v>45540</v>
      </c>
      <c r="BV275" s="36" t="s">
        <v>84</v>
      </c>
      <c r="BW275" s="37" t="s">
        <v>90</v>
      </c>
      <c r="BX275" s="38"/>
      <c r="BY275" s="36" t="s">
        <v>84</v>
      </c>
      <c r="BZ275" s="57">
        <v>2023</v>
      </c>
      <c r="CA275" s="32">
        <f>VLOOKUP(BZ275,$GP$1:$GR$17,2,0)</f>
        <v>31680</v>
      </c>
      <c r="CB275" s="32">
        <f>VLOOKUP(BZ275,$GP$1:$GR$17,3,0)</f>
        <v>264294</v>
      </c>
      <c r="CC275" s="32" t="e">
        <f t="shared" si="249"/>
        <v>#DIV/0!</v>
      </c>
      <c r="CD275" s="14" t="str">
        <f t="shared" si="244"/>
        <v/>
      </c>
      <c r="CF275" s="69">
        <f t="shared" si="245"/>
        <v>45540</v>
      </c>
      <c r="CG275" s="69" t="e">
        <f t="shared" si="246"/>
        <v>#DIV/0!</v>
      </c>
      <c r="CH275" s="69" t="e">
        <f t="shared" si="247"/>
        <v>#DIV/0!</v>
      </c>
      <c r="CL275" s="25"/>
      <c r="CM275" s="25"/>
      <c r="CN275" s="25"/>
      <c r="CR275" s="25"/>
      <c r="CS275" s="25"/>
      <c r="CT275" s="25"/>
      <c r="CX275" s="25"/>
      <c r="CY275" s="25"/>
      <c r="CZ275" s="25"/>
      <c r="DD275" s="25"/>
      <c r="DE275" s="25"/>
      <c r="DF275" s="25"/>
      <c r="DG275" s="25">
        <f t="shared" si="250"/>
        <v>0</v>
      </c>
    </row>
    <row r="276" spans="1:111" x14ac:dyDescent="0.25">
      <c r="A276" s="13"/>
      <c r="B276" s="13"/>
      <c r="C276" s="13"/>
      <c r="D276" s="24"/>
      <c r="E276" s="24"/>
      <c r="F276" s="100">
        <f t="shared" si="222"/>
        <v>0</v>
      </c>
      <c r="G276" s="21"/>
      <c r="J276" s="63"/>
      <c r="L276" s="63" t="s">
        <v>58</v>
      </c>
      <c r="M276" s="23" t="s">
        <v>61</v>
      </c>
      <c r="N276" s="13" t="s">
        <v>170</v>
      </c>
      <c r="O276" s="13" t="s">
        <v>148</v>
      </c>
      <c r="P276" s="13" t="s">
        <v>171</v>
      </c>
      <c r="U276" s="12">
        <f t="shared" si="223"/>
        <v>90</v>
      </c>
      <c r="X276" s="13"/>
      <c r="Y276" s="13"/>
      <c r="AA276" s="34" t="s">
        <v>84</v>
      </c>
      <c r="AB276" s="25">
        <v>0</v>
      </c>
      <c r="AC276" s="25">
        <f t="shared" si="224"/>
        <v>0</v>
      </c>
      <c r="AD276" s="55"/>
      <c r="AE276" s="55"/>
      <c r="AF276" s="45">
        <f t="shared" si="225"/>
        <v>0</v>
      </c>
      <c r="AG276" s="46" t="e">
        <f t="shared" si="226"/>
        <v>#DIV/0!</v>
      </c>
      <c r="AH276" s="26">
        <f t="shared" si="227"/>
        <v>0</v>
      </c>
      <c r="AI276" s="46" t="e">
        <f t="shared" si="228"/>
        <v>#DIV/0!</v>
      </c>
      <c r="AJ276" s="46" t="e">
        <f t="shared" si="229"/>
        <v>#DIV/0!</v>
      </c>
      <c r="AK276" s="61">
        <v>1</v>
      </c>
      <c r="AL276" s="27" t="e">
        <f t="shared" si="230"/>
        <v>#DIV/0!</v>
      </c>
      <c r="AM276" s="25" t="e">
        <f t="shared" si="231"/>
        <v>#DIV/0!</v>
      </c>
      <c r="AN276" s="25" t="e">
        <f t="shared" si="232"/>
        <v>#DIV/0!</v>
      </c>
      <c r="AO276" s="25" t="e">
        <f t="shared" si="233"/>
        <v>#DIV/0!</v>
      </c>
      <c r="AR276" s="11">
        <f t="shared" si="234"/>
        <v>180</v>
      </c>
      <c r="AS276" s="20" t="s">
        <v>147</v>
      </c>
      <c r="AU276" s="13" t="s">
        <v>142</v>
      </c>
      <c r="AV276" s="75" t="e">
        <f>VLOOKUP(AT276,Ülke!$A$1:$D$46,2,0)</f>
        <v>#N/A</v>
      </c>
      <c r="AW276" s="29" t="e">
        <f t="shared" si="235"/>
        <v>#DIV/0!</v>
      </c>
      <c r="AX276" s="64" t="e">
        <f t="shared" si="236"/>
        <v>#DIV/0!</v>
      </c>
      <c r="AY276" s="65">
        <v>43846</v>
      </c>
      <c r="AZ276" s="65">
        <v>44675</v>
      </c>
      <c r="BA276" s="50">
        <f t="shared" si="237"/>
        <v>-44675</v>
      </c>
      <c r="BB276" s="66" t="e">
        <f t="shared" si="238"/>
        <v>#DIV/0!</v>
      </c>
      <c r="BC276" s="67">
        <v>44676</v>
      </c>
      <c r="BD276" s="66" t="s">
        <v>118</v>
      </c>
      <c r="BE276" s="58" t="e">
        <f t="shared" si="239"/>
        <v>#DIV/0!</v>
      </c>
      <c r="BF276" s="30" t="e">
        <f t="shared" si="240"/>
        <v>#DIV/0!</v>
      </c>
      <c r="BG276" s="31"/>
      <c r="BH276" s="32" t="e">
        <f t="shared" si="241"/>
        <v>#DIV/0!</v>
      </c>
      <c r="BI276" s="28">
        <v>0.05</v>
      </c>
      <c r="BJ276" s="28">
        <v>2.5000000000000001E-2</v>
      </c>
      <c r="BK276" s="33" t="e">
        <f t="shared" si="242"/>
        <v>#DIV/0!</v>
      </c>
      <c r="BL276" s="33" t="e">
        <f t="shared" si="248"/>
        <v>#DIV/0!</v>
      </c>
      <c r="BM276" s="48" t="s">
        <v>139</v>
      </c>
      <c r="BO276" s="14" t="s">
        <v>84</v>
      </c>
      <c r="BP276" s="68"/>
      <c r="BQ276" s="14"/>
      <c r="BR276" s="35">
        <v>1257250.1000000001</v>
      </c>
      <c r="BS276" s="73">
        <v>62862.51</v>
      </c>
      <c r="BT276" s="98" t="e">
        <f t="shared" si="243"/>
        <v>#DIV/0!</v>
      </c>
      <c r="BU276" s="35">
        <v>45540</v>
      </c>
      <c r="BV276" s="36" t="s">
        <v>84</v>
      </c>
      <c r="BW276" s="37" t="s">
        <v>90</v>
      </c>
      <c r="BX276" s="38"/>
      <c r="BY276" s="36" t="s">
        <v>84</v>
      </c>
      <c r="BZ276" s="57">
        <v>2023</v>
      </c>
      <c r="CA276" s="32">
        <f>VLOOKUP(BZ276,$GP$1:$GR$17,2,0)</f>
        <v>31680</v>
      </c>
      <c r="CB276" s="32">
        <f>VLOOKUP(BZ276,$GP$1:$GR$17,3,0)</f>
        <v>264294</v>
      </c>
      <c r="CC276" s="32" t="e">
        <f t="shared" si="249"/>
        <v>#DIV/0!</v>
      </c>
      <c r="CD276" s="14" t="str">
        <f t="shared" si="244"/>
        <v/>
      </c>
      <c r="CF276" s="69">
        <f t="shared" si="245"/>
        <v>45540</v>
      </c>
      <c r="CG276" s="69" t="e">
        <f t="shared" si="246"/>
        <v>#DIV/0!</v>
      </c>
      <c r="CH276" s="69" t="e">
        <f t="shared" si="247"/>
        <v>#DIV/0!</v>
      </c>
      <c r="CL276" s="25"/>
      <c r="CM276" s="25"/>
      <c r="CN276" s="25"/>
      <c r="CR276" s="25"/>
      <c r="CS276" s="25"/>
      <c r="CT276" s="25"/>
      <c r="CX276" s="25"/>
      <c r="CY276" s="25"/>
      <c r="CZ276" s="25"/>
      <c r="DD276" s="25"/>
      <c r="DE276" s="25"/>
      <c r="DF276" s="25"/>
      <c r="DG276" s="25">
        <f t="shared" si="250"/>
        <v>0</v>
      </c>
    </row>
    <row r="277" spans="1:111" x14ac:dyDescent="0.25">
      <c r="A277" s="13"/>
      <c r="B277" s="13"/>
      <c r="C277" s="13"/>
      <c r="D277" s="24"/>
      <c r="E277" s="24"/>
      <c r="F277" s="100">
        <f t="shared" si="222"/>
        <v>0</v>
      </c>
      <c r="G277" s="21"/>
      <c r="J277" s="63"/>
      <c r="L277" s="63" t="s">
        <v>58</v>
      </c>
      <c r="M277" s="23" t="s">
        <v>61</v>
      </c>
      <c r="N277" s="13" t="s">
        <v>170</v>
      </c>
      <c r="O277" s="13" t="s">
        <v>148</v>
      </c>
      <c r="P277" s="13" t="s">
        <v>171</v>
      </c>
      <c r="U277" s="12">
        <f t="shared" si="223"/>
        <v>90</v>
      </c>
      <c r="X277" s="13"/>
      <c r="Y277" s="13"/>
      <c r="AA277" s="34" t="s">
        <v>84</v>
      </c>
      <c r="AB277" s="25">
        <v>0</v>
      </c>
      <c r="AC277" s="25">
        <f t="shared" si="224"/>
        <v>0</v>
      </c>
      <c r="AD277" s="55"/>
      <c r="AE277" s="55"/>
      <c r="AF277" s="45">
        <f t="shared" si="225"/>
        <v>0</v>
      </c>
      <c r="AG277" s="46" t="e">
        <f t="shared" si="226"/>
        <v>#DIV/0!</v>
      </c>
      <c r="AH277" s="26">
        <f t="shared" si="227"/>
        <v>0</v>
      </c>
      <c r="AI277" s="46" t="e">
        <f t="shared" si="228"/>
        <v>#DIV/0!</v>
      </c>
      <c r="AJ277" s="46" t="e">
        <f t="shared" si="229"/>
        <v>#DIV/0!</v>
      </c>
      <c r="AK277" s="61">
        <v>1</v>
      </c>
      <c r="AL277" s="27" t="e">
        <f t="shared" si="230"/>
        <v>#DIV/0!</v>
      </c>
      <c r="AM277" s="25" t="e">
        <f t="shared" si="231"/>
        <v>#DIV/0!</v>
      </c>
      <c r="AN277" s="25" t="e">
        <f t="shared" si="232"/>
        <v>#DIV/0!</v>
      </c>
      <c r="AO277" s="25" t="e">
        <f t="shared" si="233"/>
        <v>#DIV/0!</v>
      </c>
      <c r="AR277" s="11">
        <f t="shared" si="234"/>
        <v>180</v>
      </c>
      <c r="AS277" s="20" t="s">
        <v>147</v>
      </c>
      <c r="AU277" s="13" t="s">
        <v>142</v>
      </c>
      <c r="AV277" s="75" t="e">
        <f>VLOOKUP(AT277,Ülke!$A$1:$D$46,2,0)</f>
        <v>#N/A</v>
      </c>
      <c r="AW277" s="29" t="e">
        <f t="shared" si="235"/>
        <v>#DIV/0!</v>
      </c>
      <c r="AX277" s="64" t="e">
        <f t="shared" si="236"/>
        <v>#DIV/0!</v>
      </c>
      <c r="AY277" s="65">
        <v>43846</v>
      </c>
      <c r="AZ277" s="65">
        <v>44675</v>
      </c>
      <c r="BA277" s="50">
        <f t="shared" si="237"/>
        <v>-44675</v>
      </c>
      <c r="BB277" s="66" t="e">
        <f t="shared" si="238"/>
        <v>#DIV/0!</v>
      </c>
      <c r="BC277" s="67">
        <v>44676</v>
      </c>
      <c r="BD277" s="66" t="s">
        <v>118</v>
      </c>
      <c r="BE277" s="58" t="e">
        <f t="shared" si="239"/>
        <v>#DIV/0!</v>
      </c>
      <c r="BF277" s="30" t="e">
        <f t="shared" si="240"/>
        <v>#DIV/0!</v>
      </c>
      <c r="BG277" s="31"/>
      <c r="BH277" s="32" t="e">
        <f t="shared" si="241"/>
        <v>#DIV/0!</v>
      </c>
      <c r="BI277" s="28">
        <v>0.05</v>
      </c>
      <c r="BJ277" s="28">
        <v>2.5000000000000001E-2</v>
      </c>
      <c r="BK277" s="33" t="e">
        <f t="shared" si="242"/>
        <v>#DIV/0!</v>
      </c>
      <c r="BL277" s="33" t="e">
        <f t="shared" si="248"/>
        <v>#DIV/0!</v>
      </c>
      <c r="BM277" s="48" t="s">
        <v>139</v>
      </c>
      <c r="BO277" s="14" t="s">
        <v>84</v>
      </c>
      <c r="BP277" s="68"/>
      <c r="BQ277" s="14"/>
      <c r="BR277" s="35">
        <v>1257250.1000000001</v>
      </c>
      <c r="BS277" s="73">
        <v>62862.51</v>
      </c>
      <c r="BT277" s="98" t="e">
        <f t="shared" si="243"/>
        <v>#DIV/0!</v>
      </c>
      <c r="BU277" s="35">
        <v>45540</v>
      </c>
      <c r="BV277" s="36" t="s">
        <v>84</v>
      </c>
      <c r="BW277" s="37" t="s">
        <v>90</v>
      </c>
      <c r="BX277" s="38"/>
      <c r="BY277" s="36" t="s">
        <v>84</v>
      </c>
      <c r="BZ277" s="57">
        <v>2023</v>
      </c>
      <c r="CA277" s="32">
        <f>VLOOKUP(BZ277,$GP$1:$GR$17,2,0)</f>
        <v>31680</v>
      </c>
      <c r="CB277" s="32">
        <f>VLOOKUP(BZ277,$GP$1:$GR$17,3,0)</f>
        <v>264294</v>
      </c>
      <c r="CC277" s="32" t="e">
        <f t="shared" si="249"/>
        <v>#DIV/0!</v>
      </c>
      <c r="CD277" s="14" t="str">
        <f t="shared" si="244"/>
        <v/>
      </c>
      <c r="CF277" s="69">
        <f t="shared" si="245"/>
        <v>45540</v>
      </c>
      <c r="CG277" s="69" t="e">
        <f t="shared" si="246"/>
        <v>#DIV/0!</v>
      </c>
      <c r="CH277" s="69" t="e">
        <f t="shared" si="247"/>
        <v>#DIV/0!</v>
      </c>
      <c r="CL277" s="25"/>
      <c r="CM277" s="25"/>
      <c r="CN277" s="25"/>
      <c r="CR277" s="25"/>
      <c r="CS277" s="25"/>
      <c r="CT277" s="25"/>
      <c r="CX277" s="25"/>
      <c r="CY277" s="25"/>
      <c r="CZ277" s="25"/>
      <c r="DD277" s="25"/>
      <c r="DE277" s="25"/>
      <c r="DF277" s="25"/>
      <c r="DG277" s="25">
        <f t="shared" si="250"/>
        <v>0</v>
      </c>
    </row>
    <row r="278" spans="1:111" x14ac:dyDescent="0.25">
      <c r="A278" s="13"/>
      <c r="B278" s="13"/>
      <c r="C278" s="13"/>
      <c r="D278" s="24"/>
      <c r="E278" s="24"/>
      <c r="F278" s="100">
        <f t="shared" si="222"/>
        <v>0</v>
      </c>
      <c r="G278" s="21"/>
      <c r="J278" s="63"/>
      <c r="L278" s="63" t="s">
        <v>58</v>
      </c>
      <c r="M278" s="23" t="s">
        <v>61</v>
      </c>
      <c r="N278" s="13" t="s">
        <v>170</v>
      </c>
      <c r="O278" s="13" t="s">
        <v>148</v>
      </c>
      <c r="P278" s="13" t="s">
        <v>171</v>
      </c>
      <c r="U278" s="12">
        <f t="shared" si="223"/>
        <v>90</v>
      </c>
      <c r="X278" s="13"/>
      <c r="Y278" s="13"/>
      <c r="AA278" s="34" t="s">
        <v>84</v>
      </c>
      <c r="AB278" s="25">
        <v>0</v>
      </c>
      <c r="AC278" s="25">
        <f t="shared" si="224"/>
        <v>0</v>
      </c>
      <c r="AD278" s="55"/>
      <c r="AE278" s="55"/>
      <c r="AF278" s="45">
        <f t="shared" si="225"/>
        <v>0</v>
      </c>
      <c r="AG278" s="46" t="e">
        <f t="shared" si="226"/>
        <v>#DIV/0!</v>
      </c>
      <c r="AH278" s="26">
        <f t="shared" si="227"/>
        <v>0</v>
      </c>
      <c r="AI278" s="46" t="e">
        <f t="shared" si="228"/>
        <v>#DIV/0!</v>
      </c>
      <c r="AJ278" s="46" t="e">
        <f t="shared" si="229"/>
        <v>#DIV/0!</v>
      </c>
      <c r="AK278" s="61">
        <v>1</v>
      </c>
      <c r="AL278" s="27" t="e">
        <f t="shared" si="230"/>
        <v>#DIV/0!</v>
      </c>
      <c r="AM278" s="25" t="e">
        <f t="shared" si="231"/>
        <v>#DIV/0!</v>
      </c>
      <c r="AN278" s="25" t="e">
        <f t="shared" si="232"/>
        <v>#DIV/0!</v>
      </c>
      <c r="AO278" s="25" t="e">
        <f t="shared" si="233"/>
        <v>#DIV/0!</v>
      </c>
      <c r="AR278" s="11">
        <f t="shared" si="234"/>
        <v>180</v>
      </c>
      <c r="AS278" s="20" t="s">
        <v>147</v>
      </c>
      <c r="AU278" s="13" t="s">
        <v>142</v>
      </c>
      <c r="AV278" s="75" t="e">
        <f>VLOOKUP(AT278,Ülke!$A$1:$D$46,2,0)</f>
        <v>#N/A</v>
      </c>
      <c r="AW278" s="29" t="e">
        <f t="shared" si="235"/>
        <v>#DIV/0!</v>
      </c>
      <c r="AX278" s="64" t="e">
        <f t="shared" si="236"/>
        <v>#DIV/0!</v>
      </c>
      <c r="AY278" s="65">
        <v>43846</v>
      </c>
      <c r="AZ278" s="65">
        <v>44675</v>
      </c>
      <c r="BA278" s="50">
        <f t="shared" si="237"/>
        <v>-44675</v>
      </c>
      <c r="BB278" s="66" t="e">
        <f t="shared" si="238"/>
        <v>#DIV/0!</v>
      </c>
      <c r="BC278" s="67">
        <v>44676</v>
      </c>
      <c r="BD278" s="66" t="s">
        <v>118</v>
      </c>
      <c r="BE278" s="58" t="e">
        <f t="shared" si="239"/>
        <v>#DIV/0!</v>
      </c>
      <c r="BF278" s="30" t="e">
        <f t="shared" si="240"/>
        <v>#DIV/0!</v>
      </c>
      <c r="BG278" s="31"/>
      <c r="BH278" s="32" t="e">
        <f t="shared" si="241"/>
        <v>#DIV/0!</v>
      </c>
      <c r="BI278" s="28">
        <v>0.05</v>
      </c>
      <c r="BJ278" s="28">
        <v>2.5000000000000001E-2</v>
      </c>
      <c r="BK278" s="33" t="e">
        <f t="shared" si="242"/>
        <v>#DIV/0!</v>
      </c>
      <c r="BL278" s="33" t="e">
        <f t="shared" si="248"/>
        <v>#DIV/0!</v>
      </c>
      <c r="BM278" s="48" t="s">
        <v>139</v>
      </c>
      <c r="BO278" s="14" t="s">
        <v>84</v>
      </c>
      <c r="BP278" s="68"/>
      <c r="BQ278" s="14"/>
      <c r="BR278" s="35">
        <v>1257250.1000000001</v>
      </c>
      <c r="BS278" s="73">
        <v>62862.51</v>
      </c>
      <c r="BT278" s="98" t="e">
        <f t="shared" si="243"/>
        <v>#DIV/0!</v>
      </c>
      <c r="BU278" s="35">
        <v>45540</v>
      </c>
      <c r="BV278" s="36" t="s">
        <v>84</v>
      </c>
      <c r="BW278" s="37" t="s">
        <v>90</v>
      </c>
      <c r="BX278" s="38"/>
      <c r="BY278" s="36" t="s">
        <v>84</v>
      </c>
      <c r="BZ278" s="57">
        <v>2023</v>
      </c>
      <c r="CA278" s="32">
        <f>VLOOKUP(BZ278,$GP$1:$GR$17,2,0)</f>
        <v>31680</v>
      </c>
      <c r="CB278" s="32">
        <f>VLOOKUP(BZ278,$GP$1:$GR$17,3,0)</f>
        <v>264294</v>
      </c>
      <c r="CC278" s="32" t="e">
        <f t="shared" si="249"/>
        <v>#DIV/0!</v>
      </c>
      <c r="CD278" s="14" t="str">
        <f t="shared" si="244"/>
        <v/>
      </c>
      <c r="CF278" s="69">
        <f t="shared" si="245"/>
        <v>45540</v>
      </c>
      <c r="CG278" s="69" t="e">
        <f t="shared" si="246"/>
        <v>#DIV/0!</v>
      </c>
      <c r="CH278" s="69" t="e">
        <f t="shared" si="247"/>
        <v>#DIV/0!</v>
      </c>
      <c r="CL278" s="25"/>
      <c r="CM278" s="25"/>
      <c r="CN278" s="25"/>
      <c r="CR278" s="25"/>
      <c r="CS278" s="25"/>
      <c r="CT278" s="25"/>
      <c r="CX278" s="25"/>
      <c r="CY278" s="25"/>
      <c r="CZ278" s="25"/>
      <c r="DD278" s="25"/>
      <c r="DE278" s="25"/>
      <c r="DF278" s="25"/>
      <c r="DG278" s="25">
        <f t="shared" si="250"/>
        <v>0</v>
      </c>
    </row>
    <row r="279" spans="1:111" x14ac:dyDescent="0.25">
      <c r="A279" s="13"/>
      <c r="B279" s="13"/>
      <c r="C279" s="13"/>
      <c r="D279" s="24"/>
      <c r="E279" s="24"/>
      <c r="F279" s="100">
        <f t="shared" si="222"/>
        <v>0</v>
      </c>
      <c r="G279" s="21"/>
      <c r="J279" s="63"/>
      <c r="L279" s="63" t="s">
        <v>58</v>
      </c>
      <c r="M279" s="23" t="s">
        <v>61</v>
      </c>
      <c r="N279" s="13" t="s">
        <v>170</v>
      </c>
      <c r="O279" s="13" t="s">
        <v>148</v>
      </c>
      <c r="P279" s="13" t="s">
        <v>171</v>
      </c>
      <c r="U279" s="12">
        <f t="shared" si="223"/>
        <v>90</v>
      </c>
      <c r="X279" s="13"/>
      <c r="Y279" s="13"/>
      <c r="AA279" s="34" t="s">
        <v>84</v>
      </c>
      <c r="AB279" s="25">
        <v>0</v>
      </c>
      <c r="AC279" s="25">
        <f t="shared" si="224"/>
        <v>0</v>
      </c>
      <c r="AD279" s="55"/>
      <c r="AE279" s="55"/>
      <c r="AF279" s="45">
        <f t="shared" si="225"/>
        <v>0</v>
      </c>
      <c r="AG279" s="46" t="e">
        <f t="shared" si="226"/>
        <v>#DIV/0!</v>
      </c>
      <c r="AH279" s="26">
        <f t="shared" si="227"/>
        <v>0</v>
      </c>
      <c r="AI279" s="46" t="e">
        <f t="shared" si="228"/>
        <v>#DIV/0!</v>
      </c>
      <c r="AJ279" s="46" t="e">
        <f t="shared" si="229"/>
        <v>#DIV/0!</v>
      </c>
      <c r="AK279" s="61">
        <v>1</v>
      </c>
      <c r="AL279" s="27" t="e">
        <f t="shared" si="230"/>
        <v>#DIV/0!</v>
      </c>
      <c r="AM279" s="25" t="e">
        <f t="shared" si="231"/>
        <v>#DIV/0!</v>
      </c>
      <c r="AN279" s="25" t="e">
        <f t="shared" si="232"/>
        <v>#DIV/0!</v>
      </c>
      <c r="AO279" s="25" t="e">
        <f t="shared" si="233"/>
        <v>#DIV/0!</v>
      </c>
      <c r="AR279" s="11">
        <f t="shared" si="234"/>
        <v>180</v>
      </c>
      <c r="AS279" s="20" t="s">
        <v>147</v>
      </c>
      <c r="AU279" s="13" t="s">
        <v>142</v>
      </c>
      <c r="AV279" s="75" t="e">
        <f>VLOOKUP(AT279,Ülke!$A$1:$D$46,2,0)</f>
        <v>#N/A</v>
      </c>
      <c r="AW279" s="29" t="e">
        <f t="shared" si="235"/>
        <v>#DIV/0!</v>
      </c>
      <c r="AX279" s="64" t="e">
        <f t="shared" si="236"/>
        <v>#DIV/0!</v>
      </c>
      <c r="AY279" s="65">
        <v>43846</v>
      </c>
      <c r="AZ279" s="65">
        <v>44675</v>
      </c>
      <c r="BA279" s="50">
        <f t="shared" si="237"/>
        <v>-44675</v>
      </c>
      <c r="BB279" s="66" t="e">
        <f t="shared" si="238"/>
        <v>#DIV/0!</v>
      </c>
      <c r="BC279" s="67">
        <v>44676</v>
      </c>
      <c r="BD279" s="66" t="s">
        <v>118</v>
      </c>
      <c r="BE279" s="58" t="e">
        <f t="shared" si="239"/>
        <v>#DIV/0!</v>
      </c>
      <c r="BF279" s="30" t="e">
        <f t="shared" si="240"/>
        <v>#DIV/0!</v>
      </c>
      <c r="BG279" s="31"/>
      <c r="BH279" s="32" t="e">
        <f t="shared" si="241"/>
        <v>#DIV/0!</v>
      </c>
      <c r="BI279" s="28">
        <v>0.05</v>
      </c>
      <c r="BJ279" s="28">
        <v>2.5000000000000001E-2</v>
      </c>
      <c r="BK279" s="33" t="e">
        <f t="shared" si="242"/>
        <v>#DIV/0!</v>
      </c>
      <c r="BL279" s="33" t="e">
        <f t="shared" si="248"/>
        <v>#DIV/0!</v>
      </c>
      <c r="BM279" s="48" t="s">
        <v>139</v>
      </c>
      <c r="BO279" s="14" t="s">
        <v>84</v>
      </c>
      <c r="BP279" s="68"/>
      <c r="BQ279" s="14"/>
      <c r="BR279" s="35">
        <v>1257250.1000000001</v>
      </c>
      <c r="BS279" s="73">
        <v>62862.51</v>
      </c>
      <c r="BT279" s="98" t="e">
        <f t="shared" si="243"/>
        <v>#DIV/0!</v>
      </c>
      <c r="BU279" s="35">
        <v>45540</v>
      </c>
      <c r="BV279" s="36" t="s">
        <v>84</v>
      </c>
      <c r="BW279" s="37" t="s">
        <v>90</v>
      </c>
      <c r="BX279" s="38"/>
      <c r="BY279" s="36" t="s">
        <v>84</v>
      </c>
      <c r="BZ279" s="57">
        <v>2023</v>
      </c>
      <c r="CA279" s="32">
        <f>VLOOKUP(BZ279,$GP$1:$GR$17,2,0)</f>
        <v>31680</v>
      </c>
      <c r="CB279" s="32">
        <f>VLOOKUP(BZ279,$GP$1:$GR$17,3,0)</f>
        <v>264294</v>
      </c>
      <c r="CC279" s="32" t="e">
        <f t="shared" si="249"/>
        <v>#DIV/0!</v>
      </c>
      <c r="CD279" s="14" t="str">
        <f t="shared" si="244"/>
        <v/>
      </c>
      <c r="CF279" s="69">
        <f t="shared" si="245"/>
        <v>45540</v>
      </c>
      <c r="CG279" s="69" t="e">
        <f t="shared" si="246"/>
        <v>#DIV/0!</v>
      </c>
      <c r="CH279" s="69" t="e">
        <f t="shared" si="247"/>
        <v>#DIV/0!</v>
      </c>
      <c r="CL279" s="25"/>
      <c r="CM279" s="25"/>
      <c r="CN279" s="25"/>
      <c r="CR279" s="25"/>
      <c r="CS279" s="25"/>
      <c r="CT279" s="25"/>
      <c r="CX279" s="25"/>
      <c r="CY279" s="25"/>
      <c r="CZ279" s="25"/>
      <c r="DD279" s="25"/>
      <c r="DE279" s="25"/>
      <c r="DF279" s="25"/>
      <c r="DG279" s="25">
        <f t="shared" si="250"/>
        <v>0</v>
      </c>
    </row>
    <row r="280" spans="1:111" x14ac:dyDescent="0.25">
      <c r="A280" s="13"/>
      <c r="B280" s="13"/>
      <c r="C280" s="13"/>
      <c r="D280" s="24"/>
      <c r="E280" s="24"/>
      <c r="F280" s="100">
        <f t="shared" si="222"/>
        <v>0</v>
      </c>
      <c r="G280" s="21"/>
      <c r="J280" s="63"/>
      <c r="L280" s="63" t="s">
        <v>58</v>
      </c>
      <c r="M280" s="23" t="s">
        <v>61</v>
      </c>
      <c r="N280" s="13" t="s">
        <v>170</v>
      </c>
      <c r="O280" s="13" t="s">
        <v>148</v>
      </c>
      <c r="P280" s="13" t="s">
        <v>171</v>
      </c>
      <c r="U280" s="12">
        <f t="shared" si="223"/>
        <v>90</v>
      </c>
      <c r="X280" s="13"/>
      <c r="Y280" s="13"/>
      <c r="AA280" s="34" t="s">
        <v>84</v>
      </c>
      <c r="AB280" s="25">
        <v>0</v>
      </c>
      <c r="AC280" s="25">
        <f t="shared" si="224"/>
        <v>0</v>
      </c>
      <c r="AD280" s="55"/>
      <c r="AE280" s="55"/>
      <c r="AF280" s="45">
        <f t="shared" si="225"/>
        <v>0</v>
      </c>
      <c r="AG280" s="46" t="e">
        <f t="shared" si="226"/>
        <v>#DIV/0!</v>
      </c>
      <c r="AH280" s="26">
        <f t="shared" si="227"/>
        <v>0</v>
      </c>
      <c r="AI280" s="46" t="e">
        <f t="shared" si="228"/>
        <v>#DIV/0!</v>
      </c>
      <c r="AJ280" s="46" t="e">
        <f t="shared" si="229"/>
        <v>#DIV/0!</v>
      </c>
      <c r="AK280" s="61">
        <v>1</v>
      </c>
      <c r="AL280" s="27" t="e">
        <f t="shared" si="230"/>
        <v>#DIV/0!</v>
      </c>
      <c r="AM280" s="25" t="e">
        <f t="shared" si="231"/>
        <v>#DIV/0!</v>
      </c>
      <c r="AN280" s="25" t="e">
        <f t="shared" si="232"/>
        <v>#DIV/0!</v>
      </c>
      <c r="AO280" s="25" t="e">
        <f t="shared" si="233"/>
        <v>#DIV/0!</v>
      </c>
      <c r="AR280" s="11">
        <f t="shared" si="234"/>
        <v>180</v>
      </c>
      <c r="AS280" s="20" t="s">
        <v>147</v>
      </c>
      <c r="AU280" s="13" t="s">
        <v>142</v>
      </c>
      <c r="AV280" s="75" t="e">
        <f>VLOOKUP(AT280,Ülke!$A$1:$D$46,2,0)</f>
        <v>#N/A</v>
      </c>
      <c r="AW280" s="29" t="e">
        <f t="shared" si="235"/>
        <v>#DIV/0!</v>
      </c>
      <c r="AX280" s="64" t="e">
        <f t="shared" si="236"/>
        <v>#DIV/0!</v>
      </c>
      <c r="AY280" s="65">
        <v>43846</v>
      </c>
      <c r="AZ280" s="65">
        <v>44675</v>
      </c>
      <c r="BA280" s="50">
        <f t="shared" si="237"/>
        <v>-44675</v>
      </c>
      <c r="BB280" s="66" t="e">
        <f t="shared" si="238"/>
        <v>#DIV/0!</v>
      </c>
      <c r="BC280" s="67">
        <v>44676</v>
      </c>
      <c r="BD280" s="66" t="s">
        <v>118</v>
      </c>
      <c r="BE280" s="58" t="e">
        <f t="shared" si="239"/>
        <v>#DIV/0!</v>
      </c>
      <c r="BF280" s="30" t="e">
        <f t="shared" si="240"/>
        <v>#DIV/0!</v>
      </c>
      <c r="BG280" s="31"/>
      <c r="BH280" s="32" t="e">
        <f t="shared" si="241"/>
        <v>#DIV/0!</v>
      </c>
      <c r="BI280" s="28">
        <v>0.05</v>
      </c>
      <c r="BJ280" s="28">
        <v>2.5000000000000001E-2</v>
      </c>
      <c r="BK280" s="33" t="e">
        <f t="shared" si="242"/>
        <v>#DIV/0!</v>
      </c>
      <c r="BL280" s="33" t="e">
        <f t="shared" si="248"/>
        <v>#DIV/0!</v>
      </c>
      <c r="BM280" s="48" t="s">
        <v>139</v>
      </c>
      <c r="BO280" s="14" t="s">
        <v>84</v>
      </c>
      <c r="BP280" s="68"/>
      <c r="BQ280" s="14"/>
      <c r="BR280" s="35">
        <v>1257250.1000000001</v>
      </c>
      <c r="BS280" s="73">
        <v>62862.51</v>
      </c>
      <c r="BT280" s="98" t="e">
        <f t="shared" si="243"/>
        <v>#DIV/0!</v>
      </c>
      <c r="BU280" s="35">
        <v>45540</v>
      </c>
      <c r="BV280" s="36" t="s">
        <v>84</v>
      </c>
      <c r="BW280" s="37" t="s">
        <v>90</v>
      </c>
      <c r="BX280" s="38"/>
      <c r="BY280" s="36" t="s">
        <v>84</v>
      </c>
      <c r="BZ280" s="57">
        <v>2023</v>
      </c>
      <c r="CA280" s="32">
        <f>VLOOKUP(BZ280,$GP$1:$GR$17,2,0)</f>
        <v>31680</v>
      </c>
      <c r="CB280" s="32">
        <f>VLOOKUP(BZ280,$GP$1:$GR$17,3,0)</f>
        <v>264294</v>
      </c>
      <c r="CC280" s="32" t="e">
        <f t="shared" si="249"/>
        <v>#DIV/0!</v>
      </c>
      <c r="CD280" s="14" t="str">
        <f t="shared" si="244"/>
        <v/>
      </c>
      <c r="CF280" s="69">
        <f t="shared" si="245"/>
        <v>45540</v>
      </c>
      <c r="CG280" s="69" t="e">
        <f t="shared" si="246"/>
        <v>#DIV/0!</v>
      </c>
      <c r="CH280" s="69" t="e">
        <f t="shared" si="247"/>
        <v>#DIV/0!</v>
      </c>
      <c r="CL280" s="25"/>
      <c r="CM280" s="25"/>
      <c r="CN280" s="25"/>
      <c r="CR280" s="25"/>
      <c r="CS280" s="25"/>
      <c r="CT280" s="25"/>
      <c r="CX280" s="25"/>
      <c r="CY280" s="25"/>
      <c r="CZ280" s="25"/>
      <c r="DD280" s="25"/>
      <c r="DE280" s="25"/>
      <c r="DF280" s="25"/>
      <c r="DG280" s="25">
        <f t="shared" si="250"/>
        <v>0</v>
      </c>
    </row>
    <row r="281" spans="1:111" x14ac:dyDescent="0.25">
      <c r="A281" s="13"/>
      <c r="B281" s="13"/>
      <c r="C281" s="13"/>
      <c r="D281" s="24"/>
      <c r="E281" s="24"/>
      <c r="F281" s="100">
        <f t="shared" si="222"/>
        <v>0</v>
      </c>
      <c r="G281" s="21"/>
      <c r="J281" s="63"/>
      <c r="L281" s="63" t="s">
        <v>58</v>
      </c>
      <c r="M281" s="23" t="s">
        <v>61</v>
      </c>
      <c r="N281" s="13" t="s">
        <v>170</v>
      </c>
      <c r="O281" s="13" t="s">
        <v>148</v>
      </c>
      <c r="P281" s="13" t="s">
        <v>171</v>
      </c>
      <c r="U281" s="12">
        <f t="shared" si="223"/>
        <v>90</v>
      </c>
      <c r="X281" s="13"/>
      <c r="Y281" s="13"/>
      <c r="AA281" s="34" t="s">
        <v>84</v>
      </c>
      <c r="AB281" s="25">
        <v>0</v>
      </c>
      <c r="AC281" s="25">
        <f t="shared" si="224"/>
        <v>0</v>
      </c>
      <c r="AD281" s="55"/>
      <c r="AE281" s="55"/>
      <c r="AF281" s="45">
        <f t="shared" si="225"/>
        <v>0</v>
      </c>
      <c r="AG281" s="46" t="e">
        <f t="shared" si="226"/>
        <v>#DIV/0!</v>
      </c>
      <c r="AH281" s="26">
        <f t="shared" si="227"/>
        <v>0</v>
      </c>
      <c r="AI281" s="46" t="e">
        <f t="shared" si="228"/>
        <v>#DIV/0!</v>
      </c>
      <c r="AJ281" s="46" t="e">
        <f t="shared" si="229"/>
        <v>#DIV/0!</v>
      </c>
      <c r="AK281" s="61">
        <v>1</v>
      </c>
      <c r="AL281" s="27" t="e">
        <f t="shared" si="230"/>
        <v>#DIV/0!</v>
      </c>
      <c r="AM281" s="25" t="e">
        <f t="shared" si="231"/>
        <v>#DIV/0!</v>
      </c>
      <c r="AN281" s="25" t="e">
        <f t="shared" si="232"/>
        <v>#DIV/0!</v>
      </c>
      <c r="AO281" s="25" t="e">
        <f t="shared" si="233"/>
        <v>#DIV/0!</v>
      </c>
      <c r="AR281" s="11">
        <f t="shared" si="234"/>
        <v>180</v>
      </c>
      <c r="AS281" s="20" t="s">
        <v>147</v>
      </c>
      <c r="AU281" s="13" t="s">
        <v>142</v>
      </c>
      <c r="AV281" s="75" t="e">
        <f>VLOOKUP(AT281,Ülke!$A$1:$D$46,2,0)</f>
        <v>#N/A</v>
      </c>
      <c r="AW281" s="29" t="e">
        <f t="shared" si="235"/>
        <v>#DIV/0!</v>
      </c>
      <c r="AX281" s="64" t="e">
        <f t="shared" si="236"/>
        <v>#DIV/0!</v>
      </c>
      <c r="AY281" s="65">
        <v>43846</v>
      </c>
      <c r="AZ281" s="65">
        <v>44675</v>
      </c>
      <c r="BA281" s="50">
        <f t="shared" si="237"/>
        <v>-44675</v>
      </c>
      <c r="BB281" s="66" t="e">
        <f t="shared" si="238"/>
        <v>#DIV/0!</v>
      </c>
      <c r="BC281" s="67">
        <v>44676</v>
      </c>
      <c r="BD281" s="66" t="s">
        <v>118</v>
      </c>
      <c r="BE281" s="58" t="e">
        <f t="shared" si="239"/>
        <v>#DIV/0!</v>
      </c>
      <c r="BF281" s="30" t="e">
        <f t="shared" si="240"/>
        <v>#DIV/0!</v>
      </c>
      <c r="BG281" s="31"/>
      <c r="BH281" s="32" t="e">
        <f t="shared" si="241"/>
        <v>#DIV/0!</v>
      </c>
      <c r="BI281" s="28">
        <v>0.05</v>
      </c>
      <c r="BJ281" s="28">
        <v>2.5000000000000001E-2</v>
      </c>
      <c r="BK281" s="33" t="e">
        <f t="shared" si="242"/>
        <v>#DIV/0!</v>
      </c>
      <c r="BL281" s="33" t="e">
        <f t="shared" si="248"/>
        <v>#DIV/0!</v>
      </c>
      <c r="BM281" s="48" t="s">
        <v>139</v>
      </c>
      <c r="BO281" s="14" t="s">
        <v>84</v>
      </c>
      <c r="BP281" s="68"/>
      <c r="BQ281" s="14"/>
      <c r="BR281" s="35">
        <v>1257250.1000000001</v>
      </c>
      <c r="BS281" s="73">
        <v>62862.51</v>
      </c>
      <c r="BT281" s="98" t="e">
        <f t="shared" si="243"/>
        <v>#DIV/0!</v>
      </c>
      <c r="BU281" s="35">
        <v>45540</v>
      </c>
      <c r="BV281" s="36" t="s">
        <v>84</v>
      </c>
      <c r="BW281" s="37" t="s">
        <v>90</v>
      </c>
      <c r="BX281" s="38"/>
      <c r="BY281" s="36" t="s">
        <v>84</v>
      </c>
      <c r="BZ281" s="57">
        <v>2023</v>
      </c>
      <c r="CA281" s="32">
        <f>VLOOKUP(BZ281,$GP$1:$GR$17,2,0)</f>
        <v>31680</v>
      </c>
      <c r="CB281" s="32">
        <f>VLOOKUP(BZ281,$GP$1:$GR$17,3,0)</f>
        <v>264294</v>
      </c>
      <c r="CC281" s="32" t="e">
        <f t="shared" si="249"/>
        <v>#DIV/0!</v>
      </c>
      <c r="CD281" s="14" t="str">
        <f t="shared" si="244"/>
        <v/>
      </c>
      <c r="CF281" s="69">
        <f t="shared" si="245"/>
        <v>45540</v>
      </c>
      <c r="CG281" s="69" t="e">
        <f t="shared" si="246"/>
        <v>#DIV/0!</v>
      </c>
      <c r="CH281" s="69" t="e">
        <f t="shared" si="247"/>
        <v>#DIV/0!</v>
      </c>
      <c r="CL281" s="25"/>
      <c r="CM281" s="25"/>
      <c r="CN281" s="25"/>
      <c r="CR281" s="25"/>
      <c r="CS281" s="25"/>
      <c r="CT281" s="25"/>
      <c r="CX281" s="25"/>
      <c r="CY281" s="25"/>
      <c r="CZ281" s="25"/>
      <c r="DD281" s="25"/>
      <c r="DE281" s="25"/>
      <c r="DF281" s="25"/>
      <c r="DG281" s="25">
        <f t="shared" si="250"/>
        <v>0</v>
      </c>
    </row>
    <row r="282" spans="1:111" x14ac:dyDescent="0.25">
      <c r="A282" s="13"/>
      <c r="B282" s="13"/>
      <c r="C282" s="13"/>
      <c r="D282" s="24"/>
      <c r="E282" s="24"/>
      <c r="F282" s="100">
        <f t="shared" si="222"/>
        <v>0</v>
      </c>
      <c r="G282" s="21"/>
      <c r="J282" s="63"/>
      <c r="L282" s="63" t="s">
        <v>58</v>
      </c>
      <c r="M282" s="23" t="s">
        <v>61</v>
      </c>
      <c r="N282" s="13" t="s">
        <v>170</v>
      </c>
      <c r="O282" s="13" t="s">
        <v>148</v>
      </c>
      <c r="P282" s="13" t="s">
        <v>171</v>
      </c>
      <c r="U282" s="12">
        <f t="shared" si="223"/>
        <v>90</v>
      </c>
      <c r="X282" s="13"/>
      <c r="Y282" s="13"/>
      <c r="AA282" s="34" t="s">
        <v>84</v>
      </c>
      <c r="AB282" s="25">
        <v>0</v>
      </c>
      <c r="AC282" s="25">
        <f t="shared" si="224"/>
        <v>0</v>
      </c>
      <c r="AD282" s="55"/>
      <c r="AE282" s="55"/>
      <c r="AF282" s="45">
        <f t="shared" si="225"/>
        <v>0</v>
      </c>
      <c r="AG282" s="46" t="e">
        <f t="shared" si="226"/>
        <v>#DIV/0!</v>
      </c>
      <c r="AH282" s="26">
        <f t="shared" si="227"/>
        <v>0</v>
      </c>
      <c r="AI282" s="46" t="e">
        <f t="shared" si="228"/>
        <v>#DIV/0!</v>
      </c>
      <c r="AJ282" s="46" t="e">
        <f t="shared" si="229"/>
        <v>#DIV/0!</v>
      </c>
      <c r="AK282" s="61">
        <v>1</v>
      </c>
      <c r="AL282" s="27" t="e">
        <f t="shared" si="230"/>
        <v>#DIV/0!</v>
      </c>
      <c r="AM282" s="25" t="e">
        <f t="shared" si="231"/>
        <v>#DIV/0!</v>
      </c>
      <c r="AN282" s="25" t="e">
        <f t="shared" si="232"/>
        <v>#DIV/0!</v>
      </c>
      <c r="AO282" s="25" t="e">
        <f t="shared" si="233"/>
        <v>#DIV/0!</v>
      </c>
      <c r="AR282" s="11">
        <f t="shared" si="234"/>
        <v>180</v>
      </c>
      <c r="AS282" s="20" t="s">
        <v>147</v>
      </c>
      <c r="AU282" s="13" t="s">
        <v>142</v>
      </c>
      <c r="AV282" s="75" t="e">
        <f>VLOOKUP(AT282,Ülke!$A$1:$D$46,2,0)</f>
        <v>#N/A</v>
      </c>
      <c r="AW282" s="29" t="e">
        <f t="shared" si="235"/>
        <v>#DIV/0!</v>
      </c>
      <c r="AX282" s="64" t="e">
        <f t="shared" si="236"/>
        <v>#DIV/0!</v>
      </c>
      <c r="AY282" s="65">
        <v>43846</v>
      </c>
      <c r="AZ282" s="65">
        <v>44675</v>
      </c>
      <c r="BA282" s="50">
        <f t="shared" si="237"/>
        <v>-44675</v>
      </c>
      <c r="BB282" s="66" t="e">
        <f t="shared" si="238"/>
        <v>#DIV/0!</v>
      </c>
      <c r="BC282" s="67">
        <v>44676</v>
      </c>
      <c r="BD282" s="66" t="s">
        <v>118</v>
      </c>
      <c r="BE282" s="58" t="e">
        <f t="shared" si="239"/>
        <v>#DIV/0!</v>
      </c>
      <c r="BF282" s="30" t="e">
        <f t="shared" si="240"/>
        <v>#DIV/0!</v>
      </c>
      <c r="BG282" s="31"/>
      <c r="BH282" s="32" t="e">
        <f t="shared" si="241"/>
        <v>#DIV/0!</v>
      </c>
      <c r="BI282" s="28">
        <v>0.05</v>
      </c>
      <c r="BJ282" s="28">
        <v>2.5000000000000001E-2</v>
      </c>
      <c r="BK282" s="33" t="e">
        <f t="shared" si="242"/>
        <v>#DIV/0!</v>
      </c>
      <c r="BL282" s="33" t="e">
        <f t="shared" si="248"/>
        <v>#DIV/0!</v>
      </c>
      <c r="BM282" s="48" t="s">
        <v>139</v>
      </c>
      <c r="BO282" s="14" t="s">
        <v>84</v>
      </c>
      <c r="BP282" s="68"/>
      <c r="BQ282" s="14"/>
      <c r="BR282" s="35">
        <v>1257250.1000000001</v>
      </c>
      <c r="BS282" s="73">
        <v>62862.51</v>
      </c>
      <c r="BT282" s="98" t="e">
        <f t="shared" si="243"/>
        <v>#DIV/0!</v>
      </c>
      <c r="BU282" s="35">
        <v>45540</v>
      </c>
      <c r="BV282" s="36" t="s">
        <v>84</v>
      </c>
      <c r="BW282" s="37" t="s">
        <v>90</v>
      </c>
      <c r="BX282" s="38"/>
      <c r="BY282" s="36" t="s">
        <v>84</v>
      </c>
      <c r="BZ282" s="57">
        <v>2023</v>
      </c>
      <c r="CA282" s="32">
        <f>VLOOKUP(BZ282,$GP$1:$GR$17,2,0)</f>
        <v>31680</v>
      </c>
      <c r="CB282" s="32">
        <f>VLOOKUP(BZ282,$GP$1:$GR$17,3,0)</f>
        <v>264294</v>
      </c>
      <c r="CC282" s="32" t="e">
        <f t="shared" si="249"/>
        <v>#DIV/0!</v>
      </c>
      <c r="CD282" s="14" t="str">
        <f t="shared" si="244"/>
        <v/>
      </c>
      <c r="CF282" s="69">
        <f t="shared" si="245"/>
        <v>45540</v>
      </c>
      <c r="CG282" s="69" t="e">
        <f t="shared" si="246"/>
        <v>#DIV/0!</v>
      </c>
      <c r="CH282" s="69" t="e">
        <f t="shared" si="247"/>
        <v>#DIV/0!</v>
      </c>
      <c r="CL282" s="25"/>
      <c r="CM282" s="25"/>
      <c r="CN282" s="25"/>
      <c r="CR282" s="25"/>
      <c r="CS282" s="25"/>
      <c r="CT282" s="25"/>
      <c r="CX282" s="25"/>
      <c r="CY282" s="25"/>
      <c r="CZ282" s="25"/>
      <c r="DD282" s="25"/>
      <c r="DE282" s="25"/>
      <c r="DF282" s="25"/>
      <c r="DG282" s="25">
        <f t="shared" si="250"/>
        <v>0</v>
      </c>
    </row>
    <row r="283" spans="1:111" x14ac:dyDescent="0.25">
      <c r="A283" s="13"/>
      <c r="B283" s="13"/>
      <c r="C283" s="13"/>
      <c r="D283" s="24"/>
      <c r="E283" s="24"/>
      <c r="F283" s="100">
        <f t="shared" si="222"/>
        <v>0</v>
      </c>
      <c r="G283" s="21"/>
      <c r="J283" s="63"/>
      <c r="L283" s="63" t="s">
        <v>58</v>
      </c>
      <c r="M283" s="23" t="s">
        <v>61</v>
      </c>
      <c r="N283" s="13" t="s">
        <v>170</v>
      </c>
      <c r="O283" s="13" t="s">
        <v>148</v>
      </c>
      <c r="P283" s="13" t="s">
        <v>171</v>
      </c>
      <c r="U283" s="12">
        <f t="shared" si="223"/>
        <v>90</v>
      </c>
      <c r="X283" s="13"/>
      <c r="Y283" s="13"/>
      <c r="AA283" s="34" t="s">
        <v>84</v>
      </c>
      <c r="AB283" s="25">
        <v>0</v>
      </c>
      <c r="AC283" s="25">
        <f t="shared" si="224"/>
        <v>0</v>
      </c>
      <c r="AD283" s="55"/>
      <c r="AE283" s="55"/>
      <c r="AF283" s="45">
        <f t="shared" si="225"/>
        <v>0</v>
      </c>
      <c r="AG283" s="46" t="e">
        <f t="shared" si="226"/>
        <v>#DIV/0!</v>
      </c>
      <c r="AH283" s="26">
        <f t="shared" si="227"/>
        <v>0</v>
      </c>
      <c r="AI283" s="46" t="e">
        <f t="shared" si="228"/>
        <v>#DIV/0!</v>
      </c>
      <c r="AJ283" s="46" t="e">
        <f t="shared" si="229"/>
        <v>#DIV/0!</v>
      </c>
      <c r="AK283" s="61">
        <v>1</v>
      </c>
      <c r="AL283" s="27" t="e">
        <f t="shared" si="230"/>
        <v>#DIV/0!</v>
      </c>
      <c r="AM283" s="25" t="e">
        <f t="shared" si="231"/>
        <v>#DIV/0!</v>
      </c>
      <c r="AN283" s="25" t="e">
        <f t="shared" si="232"/>
        <v>#DIV/0!</v>
      </c>
      <c r="AO283" s="25" t="e">
        <f t="shared" si="233"/>
        <v>#DIV/0!</v>
      </c>
      <c r="AR283" s="11">
        <f t="shared" si="234"/>
        <v>180</v>
      </c>
      <c r="AS283" s="20" t="s">
        <v>147</v>
      </c>
      <c r="AU283" s="13" t="s">
        <v>142</v>
      </c>
      <c r="AV283" s="75" t="e">
        <f>VLOOKUP(AT283,Ülke!$A$1:$D$46,2,0)</f>
        <v>#N/A</v>
      </c>
      <c r="AW283" s="29" t="e">
        <f t="shared" si="235"/>
        <v>#DIV/0!</v>
      </c>
      <c r="AX283" s="64" t="e">
        <f t="shared" si="236"/>
        <v>#DIV/0!</v>
      </c>
      <c r="AY283" s="65">
        <v>43846</v>
      </c>
      <c r="AZ283" s="65">
        <v>44675</v>
      </c>
      <c r="BA283" s="50">
        <f t="shared" si="237"/>
        <v>-44675</v>
      </c>
      <c r="BB283" s="66" t="e">
        <f t="shared" si="238"/>
        <v>#DIV/0!</v>
      </c>
      <c r="BC283" s="67">
        <v>44676</v>
      </c>
      <c r="BD283" s="66" t="s">
        <v>118</v>
      </c>
      <c r="BE283" s="58" t="e">
        <f t="shared" si="239"/>
        <v>#DIV/0!</v>
      </c>
      <c r="BF283" s="30" t="e">
        <f t="shared" si="240"/>
        <v>#DIV/0!</v>
      </c>
      <c r="BG283" s="31"/>
      <c r="BH283" s="32" t="e">
        <f t="shared" si="241"/>
        <v>#DIV/0!</v>
      </c>
      <c r="BI283" s="28">
        <v>0.05</v>
      </c>
      <c r="BJ283" s="28">
        <v>2.5000000000000001E-2</v>
      </c>
      <c r="BK283" s="33" t="e">
        <f t="shared" si="242"/>
        <v>#DIV/0!</v>
      </c>
      <c r="BL283" s="33" t="e">
        <f t="shared" si="248"/>
        <v>#DIV/0!</v>
      </c>
      <c r="BM283" s="48" t="s">
        <v>139</v>
      </c>
      <c r="BO283" s="14" t="s">
        <v>84</v>
      </c>
      <c r="BP283" s="68"/>
      <c r="BQ283" s="14"/>
      <c r="BR283" s="35">
        <v>1257250.1000000001</v>
      </c>
      <c r="BS283" s="73">
        <v>62862.51</v>
      </c>
      <c r="BT283" s="98" t="e">
        <f t="shared" si="243"/>
        <v>#DIV/0!</v>
      </c>
      <c r="BU283" s="35">
        <v>45540</v>
      </c>
      <c r="BV283" s="36" t="s">
        <v>84</v>
      </c>
      <c r="BW283" s="37" t="s">
        <v>90</v>
      </c>
      <c r="BX283" s="38"/>
      <c r="BY283" s="36" t="s">
        <v>84</v>
      </c>
      <c r="BZ283" s="57">
        <v>2023</v>
      </c>
      <c r="CA283" s="32">
        <f>VLOOKUP(BZ283,$GP$1:$GR$17,2,0)</f>
        <v>31680</v>
      </c>
      <c r="CB283" s="32">
        <f>VLOOKUP(BZ283,$GP$1:$GR$17,3,0)</f>
        <v>264294</v>
      </c>
      <c r="CC283" s="32" t="e">
        <f t="shared" si="249"/>
        <v>#DIV/0!</v>
      </c>
      <c r="CD283" s="14" t="str">
        <f t="shared" si="244"/>
        <v/>
      </c>
      <c r="CF283" s="69">
        <f t="shared" si="245"/>
        <v>45540</v>
      </c>
      <c r="CG283" s="69" t="e">
        <f t="shared" si="246"/>
        <v>#DIV/0!</v>
      </c>
      <c r="CH283" s="69" t="e">
        <f t="shared" si="247"/>
        <v>#DIV/0!</v>
      </c>
      <c r="CL283" s="25"/>
      <c r="CM283" s="25"/>
      <c r="CN283" s="25"/>
      <c r="CR283" s="25"/>
      <c r="CS283" s="25"/>
      <c r="CT283" s="25"/>
      <c r="CX283" s="25"/>
      <c r="CY283" s="25"/>
      <c r="CZ283" s="25"/>
      <c r="DD283" s="25"/>
      <c r="DE283" s="25"/>
      <c r="DF283" s="25"/>
      <c r="DG283" s="25">
        <f t="shared" si="250"/>
        <v>0</v>
      </c>
    </row>
    <row r="284" spans="1:111" x14ac:dyDescent="0.25">
      <c r="A284" s="13"/>
      <c r="B284" s="13"/>
      <c r="C284" s="13"/>
      <c r="D284" s="24"/>
      <c r="E284" s="24"/>
      <c r="F284" s="100">
        <f t="shared" si="222"/>
        <v>0</v>
      </c>
      <c r="G284" s="21"/>
      <c r="J284" s="63"/>
      <c r="L284" s="63" t="s">
        <v>58</v>
      </c>
      <c r="M284" s="23" t="s">
        <v>61</v>
      </c>
      <c r="N284" s="13" t="s">
        <v>170</v>
      </c>
      <c r="O284" s="13" t="s">
        <v>148</v>
      </c>
      <c r="P284" s="13" t="s">
        <v>171</v>
      </c>
      <c r="U284" s="12">
        <f t="shared" si="223"/>
        <v>90</v>
      </c>
      <c r="X284" s="13"/>
      <c r="Y284" s="13"/>
      <c r="AA284" s="34" t="s">
        <v>84</v>
      </c>
      <c r="AB284" s="25">
        <v>0</v>
      </c>
      <c r="AC284" s="25">
        <f t="shared" si="224"/>
        <v>0</v>
      </c>
      <c r="AD284" s="55"/>
      <c r="AE284" s="55"/>
      <c r="AF284" s="45">
        <f t="shared" si="225"/>
        <v>0</v>
      </c>
      <c r="AG284" s="46" t="e">
        <f t="shared" si="226"/>
        <v>#DIV/0!</v>
      </c>
      <c r="AH284" s="26">
        <f t="shared" si="227"/>
        <v>0</v>
      </c>
      <c r="AI284" s="46" t="e">
        <f t="shared" si="228"/>
        <v>#DIV/0!</v>
      </c>
      <c r="AJ284" s="46" t="e">
        <f t="shared" si="229"/>
        <v>#DIV/0!</v>
      </c>
      <c r="AK284" s="61">
        <v>1</v>
      </c>
      <c r="AL284" s="27" t="e">
        <f t="shared" si="230"/>
        <v>#DIV/0!</v>
      </c>
      <c r="AM284" s="25" t="e">
        <f t="shared" si="231"/>
        <v>#DIV/0!</v>
      </c>
      <c r="AN284" s="25" t="e">
        <f t="shared" si="232"/>
        <v>#DIV/0!</v>
      </c>
      <c r="AO284" s="25" t="e">
        <f t="shared" si="233"/>
        <v>#DIV/0!</v>
      </c>
      <c r="AR284" s="11">
        <f t="shared" si="234"/>
        <v>180</v>
      </c>
      <c r="AS284" s="20" t="s">
        <v>147</v>
      </c>
      <c r="AU284" s="13" t="s">
        <v>142</v>
      </c>
      <c r="AV284" s="75" t="e">
        <f>VLOOKUP(AT284,Ülke!$A$1:$D$46,2,0)</f>
        <v>#N/A</v>
      </c>
      <c r="AW284" s="29" t="e">
        <f t="shared" si="235"/>
        <v>#DIV/0!</v>
      </c>
      <c r="AX284" s="64" t="e">
        <f t="shared" si="236"/>
        <v>#DIV/0!</v>
      </c>
      <c r="AY284" s="65">
        <v>43846</v>
      </c>
      <c r="AZ284" s="65">
        <v>44675</v>
      </c>
      <c r="BA284" s="50">
        <f t="shared" si="237"/>
        <v>-44675</v>
      </c>
      <c r="BB284" s="66" t="e">
        <f t="shared" si="238"/>
        <v>#DIV/0!</v>
      </c>
      <c r="BC284" s="67">
        <v>44676</v>
      </c>
      <c r="BD284" s="66" t="s">
        <v>118</v>
      </c>
      <c r="BE284" s="58" t="e">
        <f t="shared" si="239"/>
        <v>#DIV/0!</v>
      </c>
      <c r="BF284" s="30" t="e">
        <f t="shared" si="240"/>
        <v>#DIV/0!</v>
      </c>
      <c r="BG284" s="31"/>
      <c r="BH284" s="32" t="e">
        <f t="shared" si="241"/>
        <v>#DIV/0!</v>
      </c>
      <c r="BI284" s="28">
        <v>0.05</v>
      </c>
      <c r="BJ284" s="28">
        <v>2.5000000000000001E-2</v>
      </c>
      <c r="BK284" s="33" t="e">
        <f t="shared" si="242"/>
        <v>#DIV/0!</v>
      </c>
      <c r="BL284" s="33" t="e">
        <f t="shared" si="248"/>
        <v>#DIV/0!</v>
      </c>
      <c r="BM284" s="48" t="s">
        <v>139</v>
      </c>
      <c r="BO284" s="14" t="s">
        <v>84</v>
      </c>
      <c r="BP284" s="68"/>
      <c r="BQ284" s="14"/>
      <c r="BR284" s="35">
        <v>1257250.1000000001</v>
      </c>
      <c r="BS284" s="73">
        <v>62862.51</v>
      </c>
      <c r="BT284" s="98" t="e">
        <f t="shared" si="243"/>
        <v>#DIV/0!</v>
      </c>
      <c r="BU284" s="35">
        <v>45540</v>
      </c>
      <c r="BV284" s="36" t="s">
        <v>84</v>
      </c>
      <c r="BW284" s="37" t="s">
        <v>90</v>
      </c>
      <c r="BX284" s="38"/>
      <c r="BY284" s="36" t="s">
        <v>84</v>
      </c>
      <c r="BZ284" s="57">
        <v>2023</v>
      </c>
      <c r="CA284" s="32">
        <f>VLOOKUP(BZ284,$GP$1:$GR$17,2,0)</f>
        <v>31680</v>
      </c>
      <c r="CB284" s="32">
        <f>VLOOKUP(BZ284,$GP$1:$GR$17,3,0)</f>
        <v>264294</v>
      </c>
      <c r="CC284" s="32" t="e">
        <f t="shared" si="249"/>
        <v>#DIV/0!</v>
      </c>
      <c r="CD284" s="14" t="str">
        <f t="shared" si="244"/>
        <v/>
      </c>
      <c r="CF284" s="69">
        <f t="shared" si="245"/>
        <v>45540</v>
      </c>
      <c r="CG284" s="69" t="e">
        <f t="shared" si="246"/>
        <v>#DIV/0!</v>
      </c>
      <c r="CH284" s="69" t="e">
        <f t="shared" si="247"/>
        <v>#DIV/0!</v>
      </c>
      <c r="CL284" s="25"/>
      <c r="CM284" s="25"/>
      <c r="CN284" s="25"/>
      <c r="CR284" s="25"/>
      <c r="CS284" s="25"/>
      <c r="CT284" s="25"/>
      <c r="CX284" s="25"/>
      <c r="CY284" s="25"/>
      <c r="CZ284" s="25"/>
      <c r="DD284" s="25"/>
      <c r="DE284" s="25"/>
      <c r="DF284" s="25"/>
      <c r="DG284" s="25">
        <f t="shared" si="250"/>
        <v>0</v>
      </c>
    </row>
    <row r="285" spans="1:111" x14ac:dyDescent="0.25">
      <c r="A285" s="13"/>
      <c r="B285" s="13"/>
      <c r="C285" s="13"/>
      <c r="D285" s="24"/>
      <c r="E285" s="24"/>
      <c r="F285" s="100">
        <f t="shared" si="222"/>
        <v>0</v>
      </c>
      <c r="G285" s="21"/>
      <c r="J285" s="63"/>
      <c r="L285" s="63" t="s">
        <v>58</v>
      </c>
      <c r="M285" s="23" t="s">
        <v>61</v>
      </c>
      <c r="N285" s="13" t="s">
        <v>170</v>
      </c>
      <c r="O285" s="13" t="s">
        <v>148</v>
      </c>
      <c r="P285" s="13" t="s">
        <v>171</v>
      </c>
      <c r="U285" s="12">
        <f t="shared" si="223"/>
        <v>90</v>
      </c>
      <c r="X285" s="13"/>
      <c r="Y285" s="13"/>
      <c r="AA285" s="34" t="s">
        <v>84</v>
      </c>
      <c r="AB285" s="25">
        <v>0</v>
      </c>
      <c r="AC285" s="25">
        <f t="shared" si="224"/>
        <v>0</v>
      </c>
      <c r="AD285" s="55"/>
      <c r="AE285" s="55"/>
      <c r="AF285" s="45">
        <f t="shared" si="225"/>
        <v>0</v>
      </c>
      <c r="AG285" s="46" t="e">
        <f t="shared" si="226"/>
        <v>#DIV/0!</v>
      </c>
      <c r="AH285" s="26">
        <f t="shared" si="227"/>
        <v>0</v>
      </c>
      <c r="AI285" s="46" t="e">
        <f t="shared" si="228"/>
        <v>#DIV/0!</v>
      </c>
      <c r="AJ285" s="46" t="e">
        <f t="shared" si="229"/>
        <v>#DIV/0!</v>
      </c>
      <c r="AK285" s="61">
        <v>1</v>
      </c>
      <c r="AL285" s="27" t="e">
        <f t="shared" si="230"/>
        <v>#DIV/0!</v>
      </c>
      <c r="AM285" s="25" t="e">
        <f t="shared" si="231"/>
        <v>#DIV/0!</v>
      </c>
      <c r="AN285" s="25" t="e">
        <f t="shared" si="232"/>
        <v>#DIV/0!</v>
      </c>
      <c r="AO285" s="25" t="e">
        <f t="shared" si="233"/>
        <v>#DIV/0!</v>
      </c>
      <c r="AR285" s="11">
        <f t="shared" si="234"/>
        <v>180</v>
      </c>
      <c r="AS285" s="20" t="s">
        <v>147</v>
      </c>
      <c r="AU285" s="13" t="s">
        <v>142</v>
      </c>
      <c r="AV285" s="75" t="e">
        <f>VLOOKUP(AT285,Ülke!$A$1:$D$46,2,0)</f>
        <v>#N/A</v>
      </c>
      <c r="AW285" s="29" t="e">
        <f t="shared" si="235"/>
        <v>#DIV/0!</v>
      </c>
      <c r="AX285" s="64" t="e">
        <f t="shared" si="236"/>
        <v>#DIV/0!</v>
      </c>
      <c r="AY285" s="65">
        <v>43846</v>
      </c>
      <c r="AZ285" s="65">
        <v>44675</v>
      </c>
      <c r="BA285" s="50">
        <f t="shared" si="237"/>
        <v>-44675</v>
      </c>
      <c r="BB285" s="66" t="e">
        <f t="shared" si="238"/>
        <v>#DIV/0!</v>
      </c>
      <c r="BC285" s="67">
        <v>44676</v>
      </c>
      <c r="BD285" s="66" t="s">
        <v>118</v>
      </c>
      <c r="BE285" s="58" t="e">
        <f t="shared" si="239"/>
        <v>#DIV/0!</v>
      </c>
      <c r="BF285" s="30" t="e">
        <f t="shared" si="240"/>
        <v>#DIV/0!</v>
      </c>
      <c r="BG285" s="31"/>
      <c r="BH285" s="32" t="e">
        <f t="shared" si="241"/>
        <v>#DIV/0!</v>
      </c>
      <c r="BI285" s="28">
        <v>0.05</v>
      </c>
      <c r="BJ285" s="28">
        <v>2.5000000000000001E-2</v>
      </c>
      <c r="BK285" s="33" t="e">
        <f t="shared" si="242"/>
        <v>#DIV/0!</v>
      </c>
      <c r="BL285" s="33" t="e">
        <f t="shared" si="248"/>
        <v>#DIV/0!</v>
      </c>
      <c r="BM285" s="48" t="s">
        <v>139</v>
      </c>
      <c r="BO285" s="14" t="s">
        <v>84</v>
      </c>
      <c r="BP285" s="68"/>
      <c r="BQ285" s="14"/>
      <c r="BR285" s="35">
        <v>1257250.1000000001</v>
      </c>
      <c r="BS285" s="73">
        <v>62862.51</v>
      </c>
      <c r="BT285" s="98" t="e">
        <f t="shared" si="243"/>
        <v>#DIV/0!</v>
      </c>
      <c r="BU285" s="35">
        <v>45540</v>
      </c>
      <c r="BV285" s="36" t="s">
        <v>84</v>
      </c>
      <c r="BW285" s="37" t="s">
        <v>90</v>
      </c>
      <c r="BX285" s="38"/>
      <c r="BY285" s="36" t="s">
        <v>84</v>
      </c>
      <c r="BZ285" s="57">
        <v>2023</v>
      </c>
      <c r="CA285" s="32">
        <f>VLOOKUP(BZ285,$GP$1:$GR$17,2,0)</f>
        <v>31680</v>
      </c>
      <c r="CB285" s="32">
        <f>VLOOKUP(BZ285,$GP$1:$GR$17,3,0)</f>
        <v>264294</v>
      </c>
      <c r="CC285" s="32" t="e">
        <f t="shared" si="249"/>
        <v>#DIV/0!</v>
      </c>
      <c r="CD285" s="14" t="str">
        <f t="shared" si="244"/>
        <v/>
      </c>
      <c r="CF285" s="69">
        <f t="shared" si="245"/>
        <v>45540</v>
      </c>
      <c r="CG285" s="69" t="e">
        <f t="shared" si="246"/>
        <v>#DIV/0!</v>
      </c>
      <c r="CH285" s="69" t="e">
        <f t="shared" si="247"/>
        <v>#DIV/0!</v>
      </c>
      <c r="CL285" s="25"/>
      <c r="CM285" s="25"/>
      <c r="CN285" s="25"/>
      <c r="CR285" s="25"/>
      <c r="CS285" s="25"/>
      <c r="CT285" s="25"/>
      <c r="CX285" s="25"/>
      <c r="CY285" s="25"/>
      <c r="CZ285" s="25"/>
      <c r="DD285" s="25"/>
      <c r="DE285" s="25"/>
      <c r="DF285" s="25"/>
      <c r="DG285" s="25">
        <f t="shared" si="250"/>
        <v>0</v>
      </c>
    </row>
    <row r="286" spans="1:111" x14ac:dyDescent="0.25">
      <c r="A286" s="13"/>
      <c r="B286" s="13"/>
      <c r="C286" s="13"/>
      <c r="D286" s="24"/>
      <c r="E286" s="24"/>
      <c r="F286" s="100">
        <f t="shared" si="222"/>
        <v>0</v>
      </c>
      <c r="G286" s="21"/>
      <c r="J286" s="63"/>
      <c r="L286" s="63" t="s">
        <v>58</v>
      </c>
      <c r="M286" s="23" t="s">
        <v>61</v>
      </c>
      <c r="N286" s="13" t="s">
        <v>170</v>
      </c>
      <c r="O286" s="13" t="s">
        <v>148</v>
      </c>
      <c r="P286" s="13" t="s">
        <v>171</v>
      </c>
      <c r="U286" s="12">
        <f t="shared" si="223"/>
        <v>90</v>
      </c>
      <c r="X286" s="13"/>
      <c r="Y286" s="13"/>
      <c r="AA286" s="34" t="s">
        <v>84</v>
      </c>
      <c r="AB286" s="25">
        <v>0</v>
      </c>
      <c r="AC286" s="25">
        <f t="shared" si="224"/>
        <v>0</v>
      </c>
      <c r="AD286" s="55"/>
      <c r="AE286" s="55"/>
      <c r="AF286" s="45">
        <f t="shared" si="225"/>
        <v>0</v>
      </c>
      <c r="AG286" s="46" t="e">
        <f t="shared" si="226"/>
        <v>#DIV/0!</v>
      </c>
      <c r="AH286" s="26">
        <f t="shared" si="227"/>
        <v>0</v>
      </c>
      <c r="AI286" s="46" t="e">
        <f t="shared" si="228"/>
        <v>#DIV/0!</v>
      </c>
      <c r="AJ286" s="46" t="e">
        <f t="shared" si="229"/>
        <v>#DIV/0!</v>
      </c>
      <c r="AK286" s="61">
        <v>1</v>
      </c>
      <c r="AL286" s="27" t="e">
        <f t="shared" si="230"/>
        <v>#DIV/0!</v>
      </c>
      <c r="AM286" s="25" t="e">
        <f t="shared" si="231"/>
        <v>#DIV/0!</v>
      </c>
      <c r="AN286" s="25" t="e">
        <f t="shared" si="232"/>
        <v>#DIV/0!</v>
      </c>
      <c r="AO286" s="25" t="e">
        <f t="shared" si="233"/>
        <v>#DIV/0!</v>
      </c>
      <c r="AR286" s="11">
        <f t="shared" si="234"/>
        <v>180</v>
      </c>
      <c r="AS286" s="20" t="s">
        <v>147</v>
      </c>
      <c r="AU286" s="13" t="s">
        <v>142</v>
      </c>
      <c r="AV286" s="75" t="e">
        <f>VLOOKUP(AT286,Ülke!$A$1:$D$46,2,0)</f>
        <v>#N/A</v>
      </c>
      <c r="AW286" s="29" t="e">
        <f t="shared" si="235"/>
        <v>#DIV/0!</v>
      </c>
      <c r="AX286" s="64" t="e">
        <f t="shared" si="236"/>
        <v>#DIV/0!</v>
      </c>
      <c r="AY286" s="65">
        <v>43846</v>
      </c>
      <c r="AZ286" s="65">
        <v>44675</v>
      </c>
      <c r="BA286" s="50">
        <f t="shared" si="237"/>
        <v>-44675</v>
      </c>
      <c r="BB286" s="66" t="e">
        <f t="shared" si="238"/>
        <v>#DIV/0!</v>
      </c>
      <c r="BC286" s="67">
        <v>44676</v>
      </c>
      <c r="BD286" s="66" t="s">
        <v>118</v>
      </c>
      <c r="BE286" s="58" t="e">
        <f t="shared" si="239"/>
        <v>#DIV/0!</v>
      </c>
      <c r="BF286" s="30" t="e">
        <f t="shared" si="240"/>
        <v>#DIV/0!</v>
      </c>
      <c r="BG286" s="31"/>
      <c r="BH286" s="32" t="e">
        <f t="shared" si="241"/>
        <v>#DIV/0!</v>
      </c>
      <c r="BI286" s="28">
        <v>0.05</v>
      </c>
      <c r="BJ286" s="28">
        <v>2.5000000000000001E-2</v>
      </c>
      <c r="BK286" s="33" t="e">
        <f t="shared" si="242"/>
        <v>#DIV/0!</v>
      </c>
      <c r="BL286" s="33" t="e">
        <f t="shared" si="248"/>
        <v>#DIV/0!</v>
      </c>
      <c r="BM286" s="48" t="s">
        <v>139</v>
      </c>
      <c r="BO286" s="14" t="s">
        <v>84</v>
      </c>
      <c r="BP286" s="68"/>
      <c r="BQ286" s="14"/>
      <c r="BR286" s="35">
        <v>1257250.1000000001</v>
      </c>
      <c r="BS286" s="73">
        <v>62862.51</v>
      </c>
      <c r="BT286" s="98" t="e">
        <f t="shared" si="243"/>
        <v>#DIV/0!</v>
      </c>
      <c r="BU286" s="35">
        <v>45540</v>
      </c>
      <c r="BV286" s="36" t="s">
        <v>84</v>
      </c>
      <c r="BW286" s="37" t="s">
        <v>90</v>
      </c>
      <c r="BX286" s="38"/>
      <c r="BY286" s="36" t="s">
        <v>84</v>
      </c>
      <c r="BZ286" s="57">
        <v>2023</v>
      </c>
      <c r="CA286" s="32">
        <f>VLOOKUP(BZ286,$GP$1:$GR$17,2,0)</f>
        <v>31680</v>
      </c>
      <c r="CB286" s="32">
        <f>VLOOKUP(BZ286,$GP$1:$GR$17,3,0)</f>
        <v>264294</v>
      </c>
      <c r="CC286" s="32" t="e">
        <f t="shared" si="249"/>
        <v>#DIV/0!</v>
      </c>
      <c r="CD286" s="14" t="str">
        <f t="shared" si="244"/>
        <v/>
      </c>
      <c r="CF286" s="69">
        <f t="shared" si="245"/>
        <v>45540</v>
      </c>
      <c r="CG286" s="69" t="e">
        <f t="shared" si="246"/>
        <v>#DIV/0!</v>
      </c>
      <c r="CH286" s="69" t="e">
        <f t="shared" si="247"/>
        <v>#DIV/0!</v>
      </c>
      <c r="CL286" s="25"/>
      <c r="CM286" s="25"/>
      <c r="CN286" s="25"/>
      <c r="CR286" s="25"/>
      <c r="CS286" s="25"/>
      <c r="CT286" s="25"/>
      <c r="CX286" s="25"/>
      <c r="CY286" s="25"/>
      <c r="CZ286" s="25"/>
      <c r="DD286" s="25"/>
      <c r="DE286" s="25"/>
      <c r="DF286" s="25"/>
      <c r="DG286" s="25">
        <f t="shared" si="250"/>
        <v>0</v>
      </c>
    </row>
    <row r="287" spans="1:111" x14ac:dyDescent="0.25">
      <c r="A287" s="13"/>
      <c r="B287" s="13"/>
      <c r="C287" s="13"/>
      <c r="D287" s="24"/>
      <c r="E287" s="24"/>
      <c r="F287" s="100">
        <f t="shared" si="222"/>
        <v>0</v>
      </c>
      <c r="G287" s="21"/>
      <c r="J287" s="63"/>
      <c r="L287" s="63" t="s">
        <v>58</v>
      </c>
      <c r="M287" s="23" t="s">
        <v>61</v>
      </c>
      <c r="N287" s="13" t="s">
        <v>170</v>
      </c>
      <c r="O287" s="13" t="s">
        <v>148</v>
      </c>
      <c r="P287" s="13" t="s">
        <v>171</v>
      </c>
      <c r="U287" s="12">
        <f t="shared" si="223"/>
        <v>90</v>
      </c>
      <c r="X287" s="13"/>
      <c r="Y287" s="13"/>
      <c r="AA287" s="34" t="s">
        <v>84</v>
      </c>
      <c r="AB287" s="25">
        <v>0</v>
      </c>
      <c r="AC287" s="25">
        <f t="shared" si="224"/>
        <v>0</v>
      </c>
      <c r="AD287" s="55"/>
      <c r="AE287" s="55"/>
      <c r="AF287" s="45">
        <f t="shared" si="225"/>
        <v>0</v>
      </c>
      <c r="AG287" s="46" t="e">
        <f t="shared" si="226"/>
        <v>#DIV/0!</v>
      </c>
      <c r="AH287" s="26">
        <f t="shared" si="227"/>
        <v>0</v>
      </c>
      <c r="AI287" s="46" t="e">
        <f t="shared" si="228"/>
        <v>#DIV/0!</v>
      </c>
      <c r="AJ287" s="46" t="e">
        <f t="shared" si="229"/>
        <v>#DIV/0!</v>
      </c>
      <c r="AK287" s="61">
        <v>1</v>
      </c>
      <c r="AL287" s="27" t="e">
        <f t="shared" si="230"/>
        <v>#DIV/0!</v>
      </c>
      <c r="AM287" s="25" t="e">
        <f t="shared" si="231"/>
        <v>#DIV/0!</v>
      </c>
      <c r="AN287" s="25" t="e">
        <f t="shared" si="232"/>
        <v>#DIV/0!</v>
      </c>
      <c r="AO287" s="25" t="e">
        <f t="shared" si="233"/>
        <v>#DIV/0!</v>
      </c>
      <c r="AR287" s="11">
        <f t="shared" si="234"/>
        <v>180</v>
      </c>
      <c r="AS287" s="20" t="s">
        <v>147</v>
      </c>
      <c r="AU287" s="13" t="s">
        <v>142</v>
      </c>
      <c r="AV287" s="75" t="e">
        <f>VLOOKUP(AT287,Ülke!$A$1:$D$46,2,0)</f>
        <v>#N/A</v>
      </c>
      <c r="AW287" s="29" t="e">
        <f t="shared" si="235"/>
        <v>#DIV/0!</v>
      </c>
      <c r="AX287" s="64" t="e">
        <f t="shared" si="236"/>
        <v>#DIV/0!</v>
      </c>
      <c r="AY287" s="65">
        <v>43846</v>
      </c>
      <c r="AZ287" s="65">
        <v>44675</v>
      </c>
      <c r="BA287" s="50">
        <f t="shared" si="237"/>
        <v>-44675</v>
      </c>
      <c r="BB287" s="66" t="e">
        <f t="shared" si="238"/>
        <v>#DIV/0!</v>
      </c>
      <c r="BC287" s="67">
        <v>44676</v>
      </c>
      <c r="BD287" s="66" t="s">
        <v>118</v>
      </c>
      <c r="BE287" s="58" t="e">
        <f t="shared" si="239"/>
        <v>#DIV/0!</v>
      </c>
      <c r="BF287" s="30" t="e">
        <f t="shared" si="240"/>
        <v>#DIV/0!</v>
      </c>
      <c r="BG287" s="31"/>
      <c r="BH287" s="32" t="e">
        <f t="shared" si="241"/>
        <v>#DIV/0!</v>
      </c>
      <c r="BI287" s="28">
        <v>0.05</v>
      </c>
      <c r="BJ287" s="28">
        <v>2.5000000000000001E-2</v>
      </c>
      <c r="BK287" s="33" t="e">
        <f t="shared" si="242"/>
        <v>#DIV/0!</v>
      </c>
      <c r="BL287" s="33" t="e">
        <f t="shared" si="248"/>
        <v>#DIV/0!</v>
      </c>
      <c r="BM287" s="48" t="s">
        <v>139</v>
      </c>
      <c r="BO287" s="14" t="s">
        <v>84</v>
      </c>
      <c r="BP287" s="68"/>
      <c r="BQ287" s="14"/>
      <c r="BR287" s="35">
        <v>1257250.1000000001</v>
      </c>
      <c r="BS287" s="73">
        <v>62862.51</v>
      </c>
      <c r="BT287" s="98" t="e">
        <f t="shared" si="243"/>
        <v>#DIV/0!</v>
      </c>
      <c r="BU287" s="35">
        <v>45540</v>
      </c>
      <c r="BV287" s="36" t="s">
        <v>84</v>
      </c>
      <c r="BW287" s="37" t="s">
        <v>90</v>
      </c>
      <c r="BX287" s="38"/>
      <c r="BY287" s="36" t="s">
        <v>84</v>
      </c>
      <c r="BZ287" s="57">
        <v>2023</v>
      </c>
      <c r="CA287" s="32">
        <f>VLOOKUP(BZ287,$GP$1:$GR$17,2,0)</f>
        <v>31680</v>
      </c>
      <c r="CB287" s="32">
        <f>VLOOKUP(BZ287,$GP$1:$GR$17,3,0)</f>
        <v>264294</v>
      </c>
      <c r="CC287" s="32" t="e">
        <f t="shared" si="249"/>
        <v>#DIV/0!</v>
      </c>
      <c r="CD287" s="14" t="str">
        <f t="shared" si="244"/>
        <v/>
      </c>
      <c r="CF287" s="69">
        <f t="shared" si="245"/>
        <v>45540</v>
      </c>
      <c r="CG287" s="69" t="e">
        <f t="shared" si="246"/>
        <v>#DIV/0!</v>
      </c>
      <c r="CH287" s="69" t="e">
        <f t="shared" si="247"/>
        <v>#DIV/0!</v>
      </c>
      <c r="CL287" s="25"/>
      <c r="CM287" s="25"/>
      <c r="CN287" s="25"/>
      <c r="CR287" s="25"/>
      <c r="CS287" s="25"/>
      <c r="CT287" s="25"/>
      <c r="CX287" s="25"/>
      <c r="CY287" s="25"/>
      <c r="CZ287" s="25"/>
      <c r="DD287" s="25"/>
      <c r="DE287" s="25"/>
      <c r="DF287" s="25"/>
      <c r="DG287" s="25">
        <f t="shared" si="250"/>
        <v>0</v>
      </c>
    </row>
    <row r="288" spans="1:111" x14ac:dyDescent="0.25">
      <c r="A288" s="13"/>
      <c r="B288" s="13"/>
      <c r="C288" s="13"/>
      <c r="D288" s="24"/>
      <c r="E288" s="24"/>
      <c r="F288" s="100">
        <f t="shared" si="222"/>
        <v>0</v>
      </c>
      <c r="G288" s="21"/>
      <c r="J288" s="63"/>
      <c r="L288" s="63" t="s">
        <v>58</v>
      </c>
      <c r="M288" s="23" t="s">
        <v>61</v>
      </c>
      <c r="N288" s="13" t="s">
        <v>170</v>
      </c>
      <c r="O288" s="13" t="s">
        <v>148</v>
      </c>
      <c r="P288" s="13" t="s">
        <v>171</v>
      </c>
      <c r="U288" s="12">
        <f t="shared" si="223"/>
        <v>90</v>
      </c>
      <c r="X288" s="13"/>
      <c r="Y288" s="13"/>
      <c r="AA288" s="34" t="s">
        <v>84</v>
      </c>
      <c r="AB288" s="25">
        <v>0</v>
      </c>
      <c r="AC288" s="25">
        <f t="shared" si="224"/>
        <v>0</v>
      </c>
      <c r="AD288" s="55"/>
      <c r="AE288" s="55"/>
      <c r="AF288" s="45">
        <f t="shared" si="225"/>
        <v>0</v>
      </c>
      <c r="AG288" s="46" t="e">
        <f t="shared" si="226"/>
        <v>#DIV/0!</v>
      </c>
      <c r="AH288" s="26">
        <f t="shared" si="227"/>
        <v>0</v>
      </c>
      <c r="AI288" s="46" t="e">
        <f t="shared" si="228"/>
        <v>#DIV/0!</v>
      </c>
      <c r="AJ288" s="46" t="e">
        <f t="shared" si="229"/>
        <v>#DIV/0!</v>
      </c>
      <c r="AK288" s="61">
        <v>1</v>
      </c>
      <c r="AL288" s="27" t="e">
        <f t="shared" si="230"/>
        <v>#DIV/0!</v>
      </c>
      <c r="AM288" s="25" t="e">
        <f t="shared" si="231"/>
        <v>#DIV/0!</v>
      </c>
      <c r="AN288" s="25" t="e">
        <f t="shared" si="232"/>
        <v>#DIV/0!</v>
      </c>
      <c r="AO288" s="25" t="e">
        <f t="shared" si="233"/>
        <v>#DIV/0!</v>
      </c>
      <c r="AR288" s="11">
        <f t="shared" si="234"/>
        <v>180</v>
      </c>
      <c r="AS288" s="20" t="s">
        <v>147</v>
      </c>
      <c r="AU288" s="13" t="s">
        <v>142</v>
      </c>
      <c r="AV288" s="75" t="e">
        <f>VLOOKUP(AT288,Ülke!$A$1:$D$46,2,0)</f>
        <v>#N/A</v>
      </c>
      <c r="AW288" s="29" t="e">
        <f t="shared" si="235"/>
        <v>#DIV/0!</v>
      </c>
      <c r="AX288" s="64" t="e">
        <f t="shared" si="236"/>
        <v>#DIV/0!</v>
      </c>
      <c r="AY288" s="65">
        <v>43846</v>
      </c>
      <c r="AZ288" s="65">
        <v>44675</v>
      </c>
      <c r="BA288" s="50">
        <f t="shared" si="237"/>
        <v>-44675</v>
      </c>
      <c r="BB288" s="66" t="e">
        <f t="shared" si="238"/>
        <v>#DIV/0!</v>
      </c>
      <c r="BC288" s="67">
        <v>44676</v>
      </c>
      <c r="BD288" s="66" t="s">
        <v>118</v>
      </c>
      <c r="BE288" s="58" t="e">
        <f t="shared" si="239"/>
        <v>#DIV/0!</v>
      </c>
      <c r="BF288" s="30" t="e">
        <f t="shared" si="240"/>
        <v>#DIV/0!</v>
      </c>
      <c r="BG288" s="31"/>
      <c r="BH288" s="32" t="e">
        <f t="shared" si="241"/>
        <v>#DIV/0!</v>
      </c>
      <c r="BI288" s="28">
        <v>0.05</v>
      </c>
      <c r="BJ288" s="28">
        <v>2.5000000000000001E-2</v>
      </c>
      <c r="BK288" s="33" t="e">
        <f t="shared" si="242"/>
        <v>#DIV/0!</v>
      </c>
      <c r="BL288" s="33" t="e">
        <f t="shared" si="248"/>
        <v>#DIV/0!</v>
      </c>
      <c r="BM288" s="48" t="s">
        <v>139</v>
      </c>
      <c r="BO288" s="14" t="s">
        <v>84</v>
      </c>
      <c r="BP288" s="68"/>
      <c r="BQ288" s="14"/>
      <c r="BR288" s="35">
        <v>1257250.1000000001</v>
      </c>
      <c r="BS288" s="73">
        <v>62862.51</v>
      </c>
      <c r="BT288" s="98" t="e">
        <f t="shared" si="243"/>
        <v>#DIV/0!</v>
      </c>
      <c r="BU288" s="35">
        <v>45540</v>
      </c>
      <c r="BV288" s="36" t="s">
        <v>84</v>
      </c>
      <c r="BW288" s="37" t="s">
        <v>90</v>
      </c>
      <c r="BX288" s="38"/>
      <c r="BY288" s="36" t="s">
        <v>84</v>
      </c>
      <c r="BZ288" s="57">
        <v>2023</v>
      </c>
      <c r="CA288" s="32">
        <f>VLOOKUP(BZ288,$GP$1:$GR$17,2,0)</f>
        <v>31680</v>
      </c>
      <c r="CB288" s="32">
        <f>VLOOKUP(BZ288,$GP$1:$GR$17,3,0)</f>
        <v>264294</v>
      </c>
      <c r="CC288" s="32" t="e">
        <f t="shared" si="249"/>
        <v>#DIV/0!</v>
      </c>
      <c r="CD288" s="14" t="str">
        <f t="shared" si="244"/>
        <v/>
      </c>
      <c r="CF288" s="69">
        <f t="shared" si="245"/>
        <v>45540</v>
      </c>
      <c r="CG288" s="69" t="e">
        <f t="shared" si="246"/>
        <v>#DIV/0!</v>
      </c>
      <c r="CH288" s="69" t="e">
        <f t="shared" si="247"/>
        <v>#DIV/0!</v>
      </c>
      <c r="CL288" s="25"/>
      <c r="CM288" s="25"/>
      <c r="CN288" s="25"/>
      <c r="CR288" s="25"/>
      <c r="CS288" s="25"/>
      <c r="CT288" s="25"/>
      <c r="CX288" s="25"/>
      <c r="CY288" s="25"/>
      <c r="CZ288" s="25"/>
      <c r="DD288" s="25"/>
      <c r="DE288" s="25"/>
      <c r="DF288" s="25"/>
      <c r="DG288" s="25">
        <f t="shared" si="250"/>
        <v>0</v>
      </c>
    </row>
    <row r="289" spans="1:111" x14ac:dyDescent="0.25">
      <c r="A289" s="13"/>
      <c r="B289" s="13"/>
      <c r="C289" s="13"/>
      <c r="D289" s="24"/>
      <c r="E289" s="24"/>
      <c r="F289" s="100">
        <f t="shared" si="222"/>
        <v>0</v>
      </c>
      <c r="G289" s="21"/>
      <c r="J289" s="63"/>
      <c r="L289" s="63" t="s">
        <v>58</v>
      </c>
      <c r="M289" s="23" t="s">
        <v>61</v>
      </c>
      <c r="N289" s="13" t="s">
        <v>170</v>
      </c>
      <c r="O289" s="13" t="s">
        <v>148</v>
      </c>
      <c r="P289" s="13" t="s">
        <v>171</v>
      </c>
      <c r="U289" s="12">
        <f t="shared" si="223"/>
        <v>90</v>
      </c>
      <c r="X289" s="13"/>
      <c r="Y289" s="13"/>
      <c r="AA289" s="34" t="s">
        <v>84</v>
      </c>
      <c r="AB289" s="25">
        <v>0</v>
      </c>
      <c r="AC289" s="25">
        <f t="shared" si="224"/>
        <v>0</v>
      </c>
      <c r="AD289" s="55"/>
      <c r="AE289" s="55"/>
      <c r="AF289" s="45">
        <f t="shared" si="225"/>
        <v>0</v>
      </c>
      <c r="AG289" s="46" t="e">
        <f t="shared" si="226"/>
        <v>#DIV/0!</v>
      </c>
      <c r="AH289" s="26">
        <f t="shared" si="227"/>
        <v>0</v>
      </c>
      <c r="AI289" s="46" t="e">
        <f t="shared" si="228"/>
        <v>#DIV/0!</v>
      </c>
      <c r="AJ289" s="46" t="e">
        <f t="shared" si="229"/>
        <v>#DIV/0!</v>
      </c>
      <c r="AK289" s="61">
        <v>1</v>
      </c>
      <c r="AL289" s="27" t="e">
        <f t="shared" si="230"/>
        <v>#DIV/0!</v>
      </c>
      <c r="AM289" s="25" t="e">
        <f t="shared" si="231"/>
        <v>#DIV/0!</v>
      </c>
      <c r="AN289" s="25" t="e">
        <f t="shared" si="232"/>
        <v>#DIV/0!</v>
      </c>
      <c r="AO289" s="25" t="e">
        <f t="shared" si="233"/>
        <v>#DIV/0!</v>
      </c>
      <c r="AR289" s="11">
        <f t="shared" si="234"/>
        <v>180</v>
      </c>
      <c r="AS289" s="20" t="s">
        <v>147</v>
      </c>
      <c r="AU289" s="13" t="s">
        <v>142</v>
      </c>
      <c r="AV289" s="75" t="e">
        <f>VLOOKUP(AT289,Ülke!$A$1:$D$46,2,0)</f>
        <v>#N/A</v>
      </c>
      <c r="AW289" s="29" t="e">
        <f t="shared" si="235"/>
        <v>#DIV/0!</v>
      </c>
      <c r="AX289" s="64" t="e">
        <f t="shared" si="236"/>
        <v>#DIV/0!</v>
      </c>
      <c r="AY289" s="65">
        <v>43846</v>
      </c>
      <c r="AZ289" s="65">
        <v>44675</v>
      </c>
      <c r="BA289" s="50">
        <f t="shared" si="237"/>
        <v>-44675</v>
      </c>
      <c r="BB289" s="66" t="e">
        <f t="shared" si="238"/>
        <v>#DIV/0!</v>
      </c>
      <c r="BC289" s="67">
        <v>44676</v>
      </c>
      <c r="BD289" s="66" t="s">
        <v>118</v>
      </c>
      <c r="BE289" s="58" t="e">
        <f t="shared" si="239"/>
        <v>#DIV/0!</v>
      </c>
      <c r="BF289" s="30" t="e">
        <f t="shared" si="240"/>
        <v>#DIV/0!</v>
      </c>
      <c r="BG289" s="31"/>
      <c r="BH289" s="32" t="e">
        <f t="shared" si="241"/>
        <v>#DIV/0!</v>
      </c>
      <c r="BI289" s="28">
        <v>0.05</v>
      </c>
      <c r="BJ289" s="28">
        <v>2.5000000000000001E-2</v>
      </c>
      <c r="BK289" s="33" t="e">
        <f t="shared" si="242"/>
        <v>#DIV/0!</v>
      </c>
      <c r="BL289" s="33" t="e">
        <f t="shared" si="248"/>
        <v>#DIV/0!</v>
      </c>
      <c r="BM289" s="48" t="s">
        <v>139</v>
      </c>
      <c r="BO289" s="14" t="s">
        <v>84</v>
      </c>
      <c r="BP289" s="68"/>
      <c r="BQ289" s="14"/>
      <c r="BR289" s="35">
        <v>1257250.1000000001</v>
      </c>
      <c r="BS289" s="73">
        <v>62862.51</v>
      </c>
      <c r="BT289" s="98" t="e">
        <f t="shared" si="243"/>
        <v>#DIV/0!</v>
      </c>
      <c r="BU289" s="35">
        <v>45540</v>
      </c>
      <c r="BV289" s="36" t="s">
        <v>84</v>
      </c>
      <c r="BW289" s="37" t="s">
        <v>90</v>
      </c>
      <c r="BX289" s="38"/>
      <c r="BY289" s="36" t="s">
        <v>84</v>
      </c>
      <c r="BZ289" s="57">
        <v>2023</v>
      </c>
      <c r="CA289" s="32">
        <f>VLOOKUP(BZ289,$GP$1:$GR$17,2,0)</f>
        <v>31680</v>
      </c>
      <c r="CB289" s="32">
        <f>VLOOKUP(BZ289,$GP$1:$GR$17,3,0)</f>
        <v>264294</v>
      </c>
      <c r="CC289" s="32" t="e">
        <f t="shared" si="249"/>
        <v>#DIV/0!</v>
      </c>
      <c r="CD289" s="14" t="str">
        <f t="shared" si="244"/>
        <v/>
      </c>
      <c r="CF289" s="69">
        <f t="shared" si="245"/>
        <v>45540</v>
      </c>
      <c r="CG289" s="69" t="e">
        <f t="shared" si="246"/>
        <v>#DIV/0!</v>
      </c>
      <c r="CH289" s="69" t="e">
        <f t="shared" si="247"/>
        <v>#DIV/0!</v>
      </c>
      <c r="CL289" s="25"/>
      <c r="CM289" s="25"/>
      <c r="CN289" s="25"/>
      <c r="CR289" s="25"/>
      <c r="CS289" s="25"/>
      <c r="CT289" s="25"/>
      <c r="CX289" s="25"/>
      <c r="CY289" s="25"/>
      <c r="CZ289" s="25"/>
      <c r="DD289" s="25"/>
      <c r="DE289" s="25"/>
      <c r="DF289" s="25"/>
      <c r="DG289" s="25">
        <f t="shared" si="250"/>
        <v>0</v>
      </c>
    </row>
    <row r="290" spans="1:111" x14ac:dyDescent="0.25">
      <c r="A290" s="13"/>
      <c r="B290" s="13"/>
      <c r="C290" s="13"/>
      <c r="D290" s="24"/>
      <c r="E290" s="24"/>
      <c r="F290" s="100">
        <f t="shared" si="222"/>
        <v>0</v>
      </c>
      <c r="G290" s="21"/>
      <c r="J290" s="63"/>
      <c r="L290" s="63" t="s">
        <v>58</v>
      </c>
      <c r="M290" s="23" t="s">
        <v>61</v>
      </c>
      <c r="N290" s="13" t="s">
        <v>170</v>
      </c>
      <c r="O290" s="13" t="s">
        <v>148</v>
      </c>
      <c r="P290" s="13" t="s">
        <v>171</v>
      </c>
      <c r="U290" s="12">
        <f t="shared" si="223"/>
        <v>90</v>
      </c>
      <c r="X290" s="13"/>
      <c r="Y290" s="13"/>
      <c r="AA290" s="34" t="s">
        <v>84</v>
      </c>
      <c r="AB290" s="25">
        <v>0</v>
      </c>
      <c r="AC290" s="25">
        <f t="shared" si="224"/>
        <v>0</v>
      </c>
      <c r="AD290" s="55"/>
      <c r="AE290" s="55"/>
      <c r="AF290" s="45">
        <f t="shared" si="225"/>
        <v>0</v>
      </c>
      <c r="AG290" s="46" t="e">
        <f t="shared" si="226"/>
        <v>#DIV/0!</v>
      </c>
      <c r="AH290" s="26">
        <f t="shared" si="227"/>
        <v>0</v>
      </c>
      <c r="AI290" s="46" t="e">
        <f t="shared" si="228"/>
        <v>#DIV/0!</v>
      </c>
      <c r="AJ290" s="46" t="e">
        <f t="shared" si="229"/>
        <v>#DIV/0!</v>
      </c>
      <c r="AK290" s="61">
        <v>1</v>
      </c>
      <c r="AL290" s="27" t="e">
        <f t="shared" si="230"/>
        <v>#DIV/0!</v>
      </c>
      <c r="AM290" s="25" t="e">
        <f t="shared" si="231"/>
        <v>#DIV/0!</v>
      </c>
      <c r="AN290" s="25" t="e">
        <f t="shared" si="232"/>
        <v>#DIV/0!</v>
      </c>
      <c r="AO290" s="25" t="e">
        <f t="shared" si="233"/>
        <v>#DIV/0!</v>
      </c>
      <c r="AR290" s="11">
        <f t="shared" si="234"/>
        <v>180</v>
      </c>
      <c r="AS290" s="20" t="s">
        <v>147</v>
      </c>
      <c r="AU290" s="13" t="s">
        <v>142</v>
      </c>
      <c r="AV290" s="75" t="e">
        <f>VLOOKUP(AT290,Ülke!$A$1:$D$46,2,0)</f>
        <v>#N/A</v>
      </c>
      <c r="AW290" s="29" t="e">
        <f t="shared" si="235"/>
        <v>#DIV/0!</v>
      </c>
      <c r="AX290" s="64" t="e">
        <f t="shared" si="236"/>
        <v>#DIV/0!</v>
      </c>
      <c r="AY290" s="65">
        <v>43846</v>
      </c>
      <c r="AZ290" s="65">
        <v>44675</v>
      </c>
      <c r="BA290" s="50">
        <f t="shared" si="237"/>
        <v>-44675</v>
      </c>
      <c r="BB290" s="66" t="e">
        <f t="shared" si="238"/>
        <v>#DIV/0!</v>
      </c>
      <c r="BC290" s="67">
        <v>44676</v>
      </c>
      <c r="BD290" s="66" t="s">
        <v>118</v>
      </c>
      <c r="BE290" s="58" t="e">
        <f t="shared" si="239"/>
        <v>#DIV/0!</v>
      </c>
      <c r="BF290" s="30" t="e">
        <f t="shared" si="240"/>
        <v>#DIV/0!</v>
      </c>
      <c r="BG290" s="31"/>
      <c r="BH290" s="32" t="e">
        <f t="shared" si="241"/>
        <v>#DIV/0!</v>
      </c>
      <c r="BI290" s="28">
        <v>0.05</v>
      </c>
      <c r="BJ290" s="28">
        <v>2.5000000000000001E-2</v>
      </c>
      <c r="BK290" s="33" t="e">
        <f t="shared" si="242"/>
        <v>#DIV/0!</v>
      </c>
      <c r="BL290" s="33" t="e">
        <f t="shared" si="248"/>
        <v>#DIV/0!</v>
      </c>
      <c r="BM290" s="48" t="s">
        <v>139</v>
      </c>
      <c r="BO290" s="14" t="s">
        <v>84</v>
      </c>
      <c r="BP290" s="68"/>
      <c r="BQ290" s="14"/>
      <c r="BR290" s="35">
        <v>1257250.1000000001</v>
      </c>
      <c r="BS290" s="73">
        <v>62862.51</v>
      </c>
      <c r="BT290" s="98" t="e">
        <f t="shared" si="243"/>
        <v>#DIV/0!</v>
      </c>
      <c r="BU290" s="35">
        <v>45540</v>
      </c>
      <c r="BV290" s="36" t="s">
        <v>84</v>
      </c>
      <c r="BW290" s="37" t="s">
        <v>90</v>
      </c>
      <c r="BX290" s="38"/>
      <c r="BY290" s="36" t="s">
        <v>84</v>
      </c>
      <c r="BZ290" s="57">
        <v>2023</v>
      </c>
      <c r="CA290" s="32">
        <f>VLOOKUP(BZ290,$GP$1:$GR$17,2,0)</f>
        <v>31680</v>
      </c>
      <c r="CB290" s="32">
        <f>VLOOKUP(BZ290,$GP$1:$GR$17,3,0)</f>
        <v>264294</v>
      </c>
      <c r="CC290" s="32" t="e">
        <f t="shared" si="249"/>
        <v>#DIV/0!</v>
      </c>
      <c r="CD290" s="14" t="str">
        <f t="shared" si="244"/>
        <v/>
      </c>
      <c r="CF290" s="69">
        <f t="shared" si="245"/>
        <v>45540</v>
      </c>
      <c r="CG290" s="69" t="e">
        <f t="shared" si="246"/>
        <v>#DIV/0!</v>
      </c>
      <c r="CH290" s="69" t="e">
        <f t="shared" si="247"/>
        <v>#DIV/0!</v>
      </c>
      <c r="CL290" s="25"/>
      <c r="CM290" s="25"/>
      <c r="CN290" s="25"/>
      <c r="CR290" s="25"/>
      <c r="CS290" s="25"/>
      <c r="CT290" s="25"/>
      <c r="CX290" s="25"/>
      <c r="CY290" s="25"/>
      <c r="CZ290" s="25"/>
      <c r="DD290" s="25"/>
      <c r="DE290" s="25"/>
      <c r="DF290" s="25"/>
      <c r="DG290" s="25">
        <f t="shared" si="250"/>
        <v>0</v>
      </c>
    </row>
    <row r="291" spans="1:111" x14ac:dyDescent="0.25">
      <c r="A291" s="13"/>
      <c r="B291" s="13"/>
      <c r="C291" s="13"/>
      <c r="D291" s="24"/>
      <c r="E291" s="24"/>
      <c r="F291" s="100">
        <f t="shared" si="222"/>
        <v>0</v>
      </c>
      <c r="G291" s="21"/>
      <c r="J291" s="63"/>
      <c r="L291" s="63" t="s">
        <v>58</v>
      </c>
      <c r="M291" s="23" t="s">
        <v>61</v>
      </c>
      <c r="N291" s="13" t="s">
        <v>170</v>
      </c>
      <c r="O291" s="13" t="s">
        <v>148</v>
      </c>
      <c r="P291" s="13" t="s">
        <v>171</v>
      </c>
      <c r="U291" s="12">
        <f t="shared" si="223"/>
        <v>90</v>
      </c>
      <c r="X291" s="13"/>
      <c r="Y291" s="13"/>
      <c r="AA291" s="34" t="s">
        <v>84</v>
      </c>
      <c r="AB291" s="25">
        <v>0</v>
      </c>
      <c r="AC291" s="25">
        <f t="shared" si="224"/>
        <v>0</v>
      </c>
      <c r="AD291" s="55"/>
      <c r="AE291" s="55"/>
      <c r="AF291" s="45">
        <f t="shared" si="225"/>
        <v>0</v>
      </c>
      <c r="AG291" s="46" t="e">
        <f t="shared" si="226"/>
        <v>#DIV/0!</v>
      </c>
      <c r="AH291" s="26">
        <f t="shared" si="227"/>
        <v>0</v>
      </c>
      <c r="AI291" s="46" t="e">
        <f t="shared" si="228"/>
        <v>#DIV/0!</v>
      </c>
      <c r="AJ291" s="46" t="e">
        <f t="shared" si="229"/>
        <v>#DIV/0!</v>
      </c>
      <c r="AK291" s="61">
        <v>1</v>
      </c>
      <c r="AL291" s="27" t="e">
        <f t="shared" si="230"/>
        <v>#DIV/0!</v>
      </c>
      <c r="AM291" s="25" t="e">
        <f t="shared" si="231"/>
        <v>#DIV/0!</v>
      </c>
      <c r="AN291" s="25" t="e">
        <f t="shared" si="232"/>
        <v>#DIV/0!</v>
      </c>
      <c r="AO291" s="25" t="e">
        <f t="shared" si="233"/>
        <v>#DIV/0!</v>
      </c>
      <c r="AR291" s="11">
        <f t="shared" si="234"/>
        <v>180</v>
      </c>
      <c r="AS291" s="20" t="s">
        <v>147</v>
      </c>
      <c r="AU291" s="13" t="s">
        <v>142</v>
      </c>
      <c r="AV291" s="75" t="e">
        <f>VLOOKUP(AT291,Ülke!$A$1:$D$46,2,0)</f>
        <v>#N/A</v>
      </c>
      <c r="AW291" s="29" t="e">
        <f t="shared" si="235"/>
        <v>#DIV/0!</v>
      </c>
      <c r="AX291" s="64" t="e">
        <f t="shared" si="236"/>
        <v>#DIV/0!</v>
      </c>
      <c r="AY291" s="65">
        <v>43846</v>
      </c>
      <c r="AZ291" s="65">
        <v>44675</v>
      </c>
      <c r="BA291" s="50">
        <f t="shared" si="237"/>
        <v>-44675</v>
      </c>
      <c r="BB291" s="66" t="e">
        <f t="shared" si="238"/>
        <v>#DIV/0!</v>
      </c>
      <c r="BC291" s="67">
        <v>44676</v>
      </c>
      <c r="BD291" s="66" t="s">
        <v>118</v>
      </c>
      <c r="BE291" s="58" t="e">
        <f t="shared" si="239"/>
        <v>#DIV/0!</v>
      </c>
      <c r="BF291" s="30" t="e">
        <f t="shared" si="240"/>
        <v>#DIV/0!</v>
      </c>
      <c r="BG291" s="31"/>
      <c r="BH291" s="32" t="e">
        <f t="shared" si="241"/>
        <v>#DIV/0!</v>
      </c>
      <c r="BI291" s="28">
        <v>0.05</v>
      </c>
      <c r="BJ291" s="28">
        <v>2.5000000000000001E-2</v>
      </c>
      <c r="BK291" s="33" t="e">
        <f t="shared" si="242"/>
        <v>#DIV/0!</v>
      </c>
      <c r="BL291" s="33" t="e">
        <f t="shared" si="248"/>
        <v>#DIV/0!</v>
      </c>
      <c r="BM291" s="48" t="s">
        <v>139</v>
      </c>
      <c r="BO291" s="14" t="s">
        <v>84</v>
      </c>
      <c r="BP291" s="68"/>
      <c r="BQ291" s="14"/>
      <c r="BR291" s="35">
        <v>1257250.1000000001</v>
      </c>
      <c r="BS291" s="73">
        <v>62862.51</v>
      </c>
      <c r="BT291" s="98" t="e">
        <f t="shared" si="243"/>
        <v>#DIV/0!</v>
      </c>
      <c r="BU291" s="35">
        <v>45540</v>
      </c>
      <c r="BV291" s="36" t="s">
        <v>84</v>
      </c>
      <c r="BW291" s="37" t="s">
        <v>90</v>
      </c>
      <c r="BX291" s="38"/>
      <c r="BY291" s="36" t="s">
        <v>84</v>
      </c>
      <c r="BZ291" s="57">
        <v>2023</v>
      </c>
      <c r="CA291" s="32">
        <f>VLOOKUP(BZ291,$GP$1:$GR$17,2,0)</f>
        <v>31680</v>
      </c>
      <c r="CB291" s="32">
        <f>VLOOKUP(BZ291,$GP$1:$GR$17,3,0)</f>
        <v>264294</v>
      </c>
      <c r="CC291" s="32" t="e">
        <f t="shared" si="249"/>
        <v>#DIV/0!</v>
      </c>
      <c r="CD291" s="14" t="str">
        <f t="shared" si="244"/>
        <v/>
      </c>
      <c r="CF291" s="69">
        <f t="shared" si="245"/>
        <v>45540</v>
      </c>
      <c r="CG291" s="69" t="e">
        <f t="shared" si="246"/>
        <v>#DIV/0!</v>
      </c>
      <c r="CH291" s="69" t="e">
        <f t="shared" si="247"/>
        <v>#DIV/0!</v>
      </c>
      <c r="CL291" s="25"/>
      <c r="CM291" s="25"/>
      <c r="CN291" s="25"/>
      <c r="CR291" s="25"/>
      <c r="CS291" s="25"/>
      <c r="CT291" s="25"/>
      <c r="CX291" s="25"/>
      <c r="CY291" s="25"/>
      <c r="CZ291" s="25"/>
      <c r="DD291" s="25"/>
      <c r="DE291" s="25"/>
      <c r="DF291" s="25"/>
      <c r="DG291" s="25">
        <f t="shared" si="250"/>
        <v>0</v>
      </c>
    </row>
    <row r="292" spans="1:111" x14ac:dyDescent="0.25">
      <c r="A292" s="13"/>
      <c r="B292" s="13"/>
      <c r="C292" s="13"/>
      <c r="D292" s="24"/>
      <c r="E292" s="24"/>
      <c r="F292" s="100">
        <f t="shared" si="222"/>
        <v>0</v>
      </c>
      <c r="G292" s="21"/>
      <c r="J292" s="63"/>
      <c r="L292" s="63" t="s">
        <v>58</v>
      </c>
      <c r="M292" s="23" t="s">
        <v>61</v>
      </c>
      <c r="N292" s="13" t="s">
        <v>170</v>
      </c>
      <c r="O292" s="13" t="s">
        <v>148</v>
      </c>
      <c r="P292" s="13" t="s">
        <v>171</v>
      </c>
      <c r="U292" s="12">
        <f t="shared" si="223"/>
        <v>90</v>
      </c>
      <c r="X292" s="13"/>
      <c r="Y292" s="13"/>
      <c r="AA292" s="34" t="s">
        <v>84</v>
      </c>
      <c r="AB292" s="25">
        <v>0</v>
      </c>
      <c r="AC292" s="25">
        <f t="shared" si="224"/>
        <v>0</v>
      </c>
      <c r="AD292" s="55"/>
      <c r="AE292" s="55"/>
      <c r="AF292" s="45">
        <f t="shared" si="225"/>
        <v>0</v>
      </c>
      <c r="AG292" s="46" t="e">
        <f t="shared" si="226"/>
        <v>#DIV/0!</v>
      </c>
      <c r="AH292" s="26">
        <f t="shared" si="227"/>
        <v>0</v>
      </c>
      <c r="AI292" s="46" t="e">
        <f t="shared" si="228"/>
        <v>#DIV/0!</v>
      </c>
      <c r="AJ292" s="46" t="e">
        <f t="shared" si="229"/>
        <v>#DIV/0!</v>
      </c>
      <c r="AK292" s="61">
        <v>1</v>
      </c>
      <c r="AL292" s="27" t="e">
        <f t="shared" si="230"/>
        <v>#DIV/0!</v>
      </c>
      <c r="AM292" s="25" t="e">
        <f t="shared" si="231"/>
        <v>#DIV/0!</v>
      </c>
      <c r="AN292" s="25" t="e">
        <f t="shared" si="232"/>
        <v>#DIV/0!</v>
      </c>
      <c r="AO292" s="25" t="e">
        <f t="shared" si="233"/>
        <v>#DIV/0!</v>
      </c>
      <c r="AR292" s="11">
        <f t="shared" si="234"/>
        <v>180</v>
      </c>
      <c r="AS292" s="20" t="s">
        <v>147</v>
      </c>
      <c r="AU292" s="13" t="s">
        <v>142</v>
      </c>
      <c r="AV292" s="75" t="e">
        <f>VLOOKUP(AT292,Ülke!$A$1:$D$46,2,0)</f>
        <v>#N/A</v>
      </c>
      <c r="AW292" s="29" t="e">
        <f t="shared" si="235"/>
        <v>#DIV/0!</v>
      </c>
      <c r="AX292" s="64" t="e">
        <f t="shared" si="236"/>
        <v>#DIV/0!</v>
      </c>
      <c r="AY292" s="65">
        <v>43846</v>
      </c>
      <c r="AZ292" s="65">
        <v>44675</v>
      </c>
      <c r="BA292" s="50">
        <f t="shared" si="237"/>
        <v>-44675</v>
      </c>
      <c r="BB292" s="66" t="e">
        <f t="shared" si="238"/>
        <v>#DIV/0!</v>
      </c>
      <c r="BC292" s="67">
        <v>44676</v>
      </c>
      <c r="BD292" s="66" t="s">
        <v>118</v>
      </c>
      <c r="BE292" s="58" t="e">
        <f t="shared" si="239"/>
        <v>#DIV/0!</v>
      </c>
      <c r="BF292" s="30" t="e">
        <f t="shared" si="240"/>
        <v>#DIV/0!</v>
      </c>
      <c r="BG292" s="31"/>
      <c r="BH292" s="32" t="e">
        <f t="shared" si="241"/>
        <v>#DIV/0!</v>
      </c>
      <c r="BI292" s="28">
        <v>0.05</v>
      </c>
      <c r="BJ292" s="28">
        <v>2.5000000000000001E-2</v>
      </c>
      <c r="BK292" s="33" t="e">
        <f t="shared" si="242"/>
        <v>#DIV/0!</v>
      </c>
      <c r="BL292" s="33" t="e">
        <f t="shared" si="248"/>
        <v>#DIV/0!</v>
      </c>
      <c r="BM292" s="48" t="s">
        <v>139</v>
      </c>
      <c r="BO292" s="14" t="s">
        <v>84</v>
      </c>
      <c r="BP292" s="68"/>
      <c r="BQ292" s="14"/>
      <c r="BR292" s="35">
        <v>1257250.1000000001</v>
      </c>
      <c r="BS292" s="73">
        <v>62862.51</v>
      </c>
      <c r="BT292" s="98" t="e">
        <f t="shared" si="243"/>
        <v>#DIV/0!</v>
      </c>
      <c r="BU292" s="35">
        <v>45540</v>
      </c>
      <c r="BV292" s="36" t="s">
        <v>84</v>
      </c>
      <c r="BW292" s="37" t="s">
        <v>90</v>
      </c>
      <c r="BX292" s="38"/>
      <c r="BY292" s="36" t="s">
        <v>84</v>
      </c>
      <c r="BZ292" s="57">
        <v>2023</v>
      </c>
      <c r="CA292" s="32">
        <f>VLOOKUP(BZ292,$GP$1:$GR$17,2,0)</f>
        <v>31680</v>
      </c>
      <c r="CB292" s="32">
        <f>VLOOKUP(BZ292,$GP$1:$GR$17,3,0)</f>
        <v>264294</v>
      </c>
      <c r="CC292" s="32" t="e">
        <f t="shared" si="249"/>
        <v>#DIV/0!</v>
      </c>
      <c r="CD292" s="14" t="str">
        <f t="shared" si="244"/>
        <v/>
      </c>
      <c r="CF292" s="69">
        <f t="shared" si="245"/>
        <v>45540</v>
      </c>
      <c r="CG292" s="69" t="e">
        <f t="shared" si="246"/>
        <v>#DIV/0!</v>
      </c>
      <c r="CH292" s="69" t="e">
        <f t="shared" si="247"/>
        <v>#DIV/0!</v>
      </c>
      <c r="CL292" s="25"/>
      <c r="CM292" s="25"/>
      <c r="CN292" s="25"/>
      <c r="CR292" s="25"/>
      <c r="CS292" s="25"/>
      <c r="CT292" s="25"/>
      <c r="CX292" s="25"/>
      <c r="CY292" s="25"/>
      <c r="CZ292" s="25"/>
      <c r="DD292" s="25"/>
      <c r="DE292" s="25"/>
      <c r="DF292" s="25"/>
      <c r="DG292" s="25">
        <f t="shared" si="250"/>
        <v>0</v>
      </c>
    </row>
    <row r="293" spans="1:111" x14ac:dyDescent="0.25">
      <c r="A293" s="13"/>
      <c r="B293" s="13"/>
      <c r="C293" s="13"/>
      <c r="D293" s="24"/>
      <c r="E293" s="24"/>
      <c r="F293" s="100">
        <f t="shared" si="222"/>
        <v>0</v>
      </c>
      <c r="G293" s="21"/>
      <c r="J293" s="63"/>
      <c r="L293" s="63" t="s">
        <v>58</v>
      </c>
      <c r="M293" s="23" t="s">
        <v>61</v>
      </c>
      <c r="N293" s="13" t="s">
        <v>170</v>
      </c>
      <c r="O293" s="13" t="s">
        <v>148</v>
      </c>
      <c r="P293" s="13" t="s">
        <v>171</v>
      </c>
      <c r="U293" s="12">
        <f t="shared" si="223"/>
        <v>90</v>
      </c>
      <c r="X293" s="13"/>
      <c r="Y293" s="13"/>
      <c r="AA293" s="34" t="s">
        <v>84</v>
      </c>
      <c r="AB293" s="25">
        <v>0</v>
      </c>
      <c r="AC293" s="25">
        <f t="shared" si="224"/>
        <v>0</v>
      </c>
      <c r="AD293" s="55"/>
      <c r="AE293" s="55"/>
      <c r="AF293" s="45">
        <f t="shared" si="225"/>
        <v>0</v>
      </c>
      <c r="AG293" s="46" t="e">
        <f t="shared" si="226"/>
        <v>#DIV/0!</v>
      </c>
      <c r="AH293" s="26">
        <f t="shared" si="227"/>
        <v>0</v>
      </c>
      <c r="AI293" s="46" t="e">
        <f t="shared" si="228"/>
        <v>#DIV/0!</v>
      </c>
      <c r="AJ293" s="46" t="e">
        <f t="shared" si="229"/>
        <v>#DIV/0!</v>
      </c>
      <c r="AK293" s="61">
        <v>1</v>
      </c>
      <c r="AL293" s="27" t="e">
        <f t="shared" si="230"/>
        <v>#DIV/0!</v>
      </c>
      <c r="AM293" s="25" t="e">
        <f t="shared" si="231"/>
        <v>#DIV/0!</v>
      </c>
      <c r="AN293" s="25" t="e">
        <f t="shared" si="232"/>
        <v>#DIV/0!</v>
      </c>
      <c r="AO293" s="25" t="e">
        <f t="shared" si="233"/>
        <v>#DIV/0!</v>
      </c>
      <c r="AR293" s="11">
        <f t="shared" si="234"/>
        <v>180</v>
      </c>
      <c r="AS293" s="20" t="s">
        <v>147</v>
      </c>
      <c r="AU293" s="13" t="s">
        <v>142</v>
      </c>
      <c r="AV293" s="75" t="e">
        <f>VLOOKUP(AT293,Ülke!$A$1:$D$46,2,0)</f>
        <v>#N/A</v>
      </c>
      <c r="AW293" s="29" t="e">
        <f t="shared" si="235"/>
        <v>#DIV/0!</v>
      </c>
      <c r="AX293" s="64" t="e">
        <f t="shared" si="236"/>
        <v>#DIV/0!</v>
      </c>
      <c r="AY293" s="65">
        <v>43846</v>
      </c>
      <c r="AZ293" s="65">
        <v>44675</v>
      </c>
      <c r="BA293" s="50">
        <f t="shared" si="237"/>
        <v>-44675</v>
      </c>
      <c r="BB293" s="66" t="e">
        <f t="shared" si="238"/>
        <v>#DIV/0!</v>
      </c>
      <c r="BC293" s="67">
        <v>44676</v>
      </c>
      <c r="BD293" s="66" t="s">
        <v>118</v>
      </c>
      <c r="BE293" s="58" t="e">
        <f t="shared" si="239"/>
        <v>#DIV/0!</v>
      </c>
      <c r="BF293" s="30" t="e">
        <f t="shared" si="240"/>
        <v>#DIV/0!</v>
      </c>
      <c r="BG293" s="31"/>
      <c r="BH293" s="32" t="e">
        <f t="shared" si="241"/>
        <v>#DIV/0!</v>
      </c>
      <c r="BI293" s="28">
        <v>0.05</v>
      </c>
      <c r="BJ293" s="28">
        <v>2.5000000000000001E-2</v>
      </c>
      <c r="BK293" s="33" t="e">
        <f t="shared" si="242"/>
        <v>#DIV/0!</v>
      </c>
      <c r="BL293" s="33" t="e">
        <f t="shared" si="248"/>
        <v>#DIV/0!</v>
      </c>
      <c r="BM293" s="48" t="s">
        <v>139</v>
      </c>
      <c r="BO293" s="14" t="s">
        <v>84</v>
      </c>
      <c r="BP293" s="68"/>
      <c r="BQ293" s="14"/>
      <c r="BR293" s="35">
        <v>1257250.1000000001</v>
      </c>
      <c r="BS293" s="73">
        <v>62862.51</v>
      </c>
      <c r="BT293" s="98" t="e">
        <f t="shared" si="243"/>
        <v>#DIV/0!</v>
      </c>
      <c r="BU293" s="35">
        <v>45540</v>
      </c>
      <c r="BV293" s="36" t="s">
        <v>84</v>
      </c>
      <c r="BW293" s="37" t="s">
        <v>90</v>
      </c>
      <c r="BX293" s="38"/>
      <c r="BY293" s="36" t="s">
        <v>84</v>
      </c>
      <c r="BZ293" s="57">
        <v>2023</v>
      </c>
      <c r="CA293" s="32">
        <f>VLOOKUP(BZ293,$GP$1:$GR$17,2,0)</f>
        <v>31680</v>
      </c>
      <c r="CB293" s="32">
        <f>VLOOKUP(BZ293,$GP$1:$GR$17,3,0)</f>
        <v>264294</v>
      </c>
      <c r="CC293" s="32" t="e">
        <f t="shared" si="249"/>
        <v>#DIV/0!</v>
      </c>
      <c r="CD293" s="14" t="str">
        <f t="shared" si="244"/>
        <v/>
      </c>
      <c r="CF293" s="69">
        <f t="shared" si="245"/>
        <v>45540</v>
      </c>
      <c r="CG293" s="69" t="e">
        <f t="shared" si="246"/>
        <v>#DIV/0!</v>
      </c>
      <c r="CH293" s="69" t="e">
        <f t="shared" si="247"/>
        <v>#DIV/0!</v>
      </c>
      <c r="CL293" s="25"/>
      <c r="CM293" s="25"/>
      <c r="CN293" s="25"/>
      <c r="CR293" s="25"/>
      <c r="CS293" s="25"/>
      <c r="CT293" s="25"/>
      <c r="CX293" s="25"/>
      <c r="CY293" s="25"/>
      <c r="CZ293" s="25"/>
      <c r="DD293" s="25"/>
      <c r="DE293" s="25"/>
      <c r="DF293" s="25"/>
      <c r="DG293" s="25">
        <f t="shared" si="250"/>
        <v>0</v>
      </c>
    </row>
    <row r="294" spans="1:111" x14ac:dyDescent="0.25">
      <c r="A294" s="13"/>
      <c r="B294" s="13"/>
      <c r="C294" s="13"/>
      <c r="D294" s="24"/>
      <c r="E294" s="24"/>
      <c r="F294" s="100">
        <f t="shared" si="222"/>
        <v>0</v>
      </c>
      <c r="G294" s="21"/>
      <c r="J294" s="63"/>
      <c r="L294" s="63" t="s">
        <v>58</v>
      </c>
      <c r="M294" s="23" t="s">
        <v>61</v>
      </c>
      <c r="N294" s="13" t="s">
        <v>170</v>
      </c>
      <c r="O294" s="13" t="s">
        <v>148</v>
      </c>
      <c r="P294" s="13" t="s">
        <v>171</v>
      </c>
      <c r="U294" s="12">
        <f t="shared" si="223"/>
        <v>90</v>
      </c>
      <c r="X294" s="13"/>
      <c r="Y294" s="13"/>
      <c r="AA294" s="34" t="s">
        <v>84</v>
      </c>
      <c r="AB294" s="25">
        <v>0</v>
      </c>
      <c r="AC294" s="25">
        <f t="shared" si="224"/>
        <v>0</v>
      </c>
      <c r="AD294" s="55"/>
      <c r="AE294" s="55"/>
      <c r="AF294" s="45">
        <f t="shared" si="225"/>
        <v>0</v>
      </c>
      <c r="AG294" s="46" t="e">
        <f t="shared" si="226"/>
        <v>#DIV/0!</v>
      </c>
      <c r="AH294" s="26">
        <f t="shared" si="227"/>
        <v>0</v>
      </c>
      <c r="AI294" s="46" t="e">
        <f t="shared" si="228"/>
        <v>#DIV/0!</v>
      </c>
      <c r="AJ294" s="46" t="e">
        <f t="shared" si="229"/>
        <v>#DIV/0!</v>
      </c>
      <c r="AK294" s="61">
        <v>1</v>
      </c>
      <c r="AL294" s="27" t="e">
        <f t="shared" si="230"/>
        <v>#DIV/0!</v>
      </c>
      <c r="AM294" s="25" t="e">
        <f t="shared" si="231"/>
        <v>#DIV/0!</v>
      </c>
      <c r="AN294" s="25" t="e">
        <f t="shared" si="232"/>
        <v>#DIV/0!</v>
      </c>
      <c r="AO294" s="25" t="e">
        <f t="shared" si="233"/>
        <v>#DIV/0!</v>
      </c>
      <c r="AR294" s="11">
        <f t="shared" si="234"/>
        <v>180</v>
      </c>
      <c r="AS294" s="20" t="s">
        <v>147</v>
      </c>
      <c r="AU294" s="13" t="s">
        <v>142</v>
      </c>
      <c r="AV294" s="75" t="e">
        <f>VLOOKUP(AT294,Ülke!$A$1:$D$46,2,0)</f>
        <v>#N/A</v>
      </c>
      <c r="AW294" s="29" t="e">
        <f t="shared" si="235"/>
        <v>#DIV/0!</v>
      </c>
      <c r="AX294" s="64" t="e">
        <f t="shared" si="236"/>
        <v>#DIV/0!</v>
      </c>
      <c r="AY294" s="65">
        <v>43846</v>
      </c>
      <c r="AZ294" s="65">
        <v>44675</v>
      </c>
      <c r="BA294" s="50">
        <f t="shared" si="237"/>
        <v>-44675</v>
      </c>
      <c r="BB294" s="66" t="e">
        <f t="shared" si="238"/>
        <v>#DIV/0!</v>
      </c>
      <c r="BC294" s="67">
        <v>44676</v>
      </c>
      <c r="BD294" s="66" t="s">
        <v>118</v>
      </c>
      <c r="BE294" s="58" t="e">
        <f t="shared" si="239"/>
        <v>#DIV/0!</v>
      </c>
      <c r="BF294" s="30" t="e">
        <f t="shared" si="240"/>
        <v>#DIV/0!</v>
      </c>
      <c r="BG294" s="31"/>
      <c r="BH294" s="32" t="e">
        <f t="shared" si="241"/>
        <v>#DIV/0!</v>
      </c>
      <c r="BI294" s="28">
        <v>0.05</v>
      </c>
      <c r="BJ294" s="28">
        <v>2.5000000000000001E-2</v>
      </c>
      <c r="BK294" s="33" t="e">
        <f t="shared" si="242"/>
        <v>#DIV/0!</v>
      </c>
      <c r="BL294" s="33" t="e">
        <f t="shared" si="248"/>
        <v>#DIV/0!</v>
      </c>
      <c r="BM294" s="48" t="s">
        <v>139</v>
      </c>
      <c r="BO294" s="14" t="s">
        <v>84</v>
      </c>
      <c r="BP294" s="68"/>
      <c r="BQ294" s="14"/>
      <c r="BR294" s="35">
        <v>1257250.1000000001</v>
      </c>
      <c r="BS294" s="73">
        <v>62862.51</v>
      </c>
      <c r="BT294" s="98" t="e">
        <f t="shared" si="243"/>
        <v>#DIV/0!</v>
      </c>
      <c r="BU294" s="35">
        <v>45540</v>
      </c>
      <c r="BV294" s="36" t="s">
        <v>84</v>
      </c>
      <c r="BW294" s="37" t="s">
        <v>90</v>
      </c>
      <c r="BX294" s="38"/>
      <c r="BY294" s="36" t="s">
        <v>84</v>
      </c>
      <c r="BZ294" s="57">
        <v>2023</v>
      </c>
      <c r="CA294" s="32">
        <f>VLOOKUP(BZ294,$GP$1:$GR$17,2,0)</f>
        <v>31680</v>
      </c>
      <c r="CB294" s="32">
        <f>VLOOKUP(BZ294,$GP$1:$GR$17,3,0)</f>
        <v>264294</v>
      </c>
      <c r="CC294" s="32" t="e">
        <f t="shared" si="249"/>
        <v>#DIV/0!</v>
      </c>
      <c r="CD294" s="14" t="str">
        <f t="shared" si="244"/>
        <v/>
      </c>
      <c r="CF294" s="69">
        <f t="shared" si="245"/>
        <v>45540</v>
      </c>
      <c r="CG294" s="69" t="e">
        <f t="shared" si="246"/>
        <v>#DIV/0!</v>
      </c>
      <c r="CH294" s="69" t="e">
        <f t="shared" si="247"/>
        <v>#DIV/0!</v>
      </c>
      <c r="CL294" s="25"/>
      <c r="CM294" s="25"/>
      <c r="CN294" s="25"/>
      <c r="CR294" s="25"/>
      <c r="CS294" s="25"/>
      <c r="CT294" s="25"/>
      <c r="CX294" s="25"/>
      <c r="CY294" s="25"/>
      <c r="CZ294" s="25"/>
      <c r="DD294" s="25"/>
      <c r="DE294" s="25"/>
      <c r="DF294" s="25"/>
      <c r="DG294" s="25">
        <f t="shared" si="250"/>
        <v>0</v>
      </c>
    </row>
    <row r="295" spans="1:111" x14ac:dyDescent="0.25">
      <c r="A295" s="13"/>
      <c r="B295" s="13"/>
      <c r="C295" s="13"/>
      <c r="D295" s="24"/>
      <c r="E295" s="24"/>
      <c r="F295" s="100">
        <f t="shared" si="222"/>
        <v>0</v>
      </c>
      <c r="G295" s="21"/>
      <c r="J295" s="63"/>
      <c r="L295" s="63" t="s">
        <v>58</v>
      </c>
      <c r="M295" s="23" t="s">
        <v>61</v>
      </c>
      <c r="N295" s="13" t="s">
        <v>170</v>
      </c>
      <c r="O295" s="13" t="s">
        <v>148</v>
      </c>
      <c r="P295" s="13" t="s">
        <v>171</v>
      </c>
      <c r="U295" s="12">
        <f t="shared" si="223"/>
        <v>90</v>
      </c>
      <c r="X295" s="13"/>
      <c r="Y295" s="13"/>
      <c r="AA295" s="34" t="s">
        <v>84</v>
      </c>
      <c r="AB295" s="25">
        <v>0</v>
      </c>
      <c r="AC295" s="25">
        <f t="shared" si="224"/>
        <v>0</v>
      </c>
      <c r="AD295" s="55"/>
      <c r="AE295" s="55"/>
      <c r="AF295" s="45">
        <f t="shared" si="225"/>
        <v>0</v>
      </c>
      <c r="AG295" s="46" t="e">
        <f t="shared" si="226"/>
        <v>#DIV/0!</v>
      </c>
      <c r="AH295" s="26">
        <f t="shared" si="227"/>
        <v>0</v>
      </c>
      <c r="AI295" s="46" t="e">
        <f t="shared" si="228"/>
        <v>#DIV/0!</v>
      </c>
      <c r="AJ295" s="46" t="e">
        <f t="shared" si="229"/>
        <v>#DIV/0!</v>
      </c>
      <c r="AK295" s="61">
        <v>1</v>
      </c>
      <c r="AL295" s="27" t="e">
        <f t="shared" si="230"/>
        <v>#DIV/0!</v>
      </c>
      <c r="AM295" s="25" t="e">
        <f t="shared" si="231"/>
        <v>#DIV/0!</v>
      </c>
      <c r="AN295" s="25" t="e">
        <f t="shared" si="232"/>
        <v>#DIV/0!</v>
      </c>
      <c r="AO295" s="25" t="e">
        <f t="shared" si="233"/>
        <v>#DIV/0!</v>
      </c>
      <c r="AR295" s="11">
        <f t="shared" si="234"/>
        <v>180</v>
      </c>
      <c r="AS295" s="20" t="s">
        <v>147</v>
      </c>
      <c r="AU295" s="13" t="s">
        <v>142</v>
      </c>
      <c r="AV295" s="75" t="e">
        <f>VLOOKUP(AT295,Ülke!$A$1:$D$46,2,0)</f>
        <v>#N/A</v>
      </c>
      <c r="AW295" s="29" t="e">
        <f t="shared" si="235"/>
        <v>#DIV/0!</v>
      </c>
      <c r="AX295" s="64" t="e">
        <f t="shared" si="236"/>
        <v>#DIV/0!</v>
      </c>
      <c r="AY295" s="65">
        <v>43846</v>
      </c>
      <c r="AZ295" s="65">
        <v>44675</v>
      </c>
      <c r="BA295" s="50">
        <f t="shared" si="237"/>
        <v>-44675</v>
      </c>
      <c r="BB295" s="66" t="e">
        <f t="shared" si="238"/>
        <v>#DIV/0!</v>
      </c>
      <c r="BC295" s="67">
        <v>44676</v>
      </c>
      <c r="BD295" s="66" t="s">
        <v>118</v>
      </c>
      <c r="BE295" s="58" t="e">
        <f t="shared" si="239"/>
        <v>#DIV/0!</v>
      </c>
      <c r="BF295" s="30" t="e">
        <f t="shared" si="240"/>
        <v>#DIV/0!</v>
      </c>
      <c r="BG295" s="31"/>
      <c r="BH295" s="32" t="e">
        <f t="shared" si="241"/>
        <v>#DIV/0!</v>
      </c>
      <c r="BI295" s="28">
        <v>0.05</v>
      </c>
      <c r="BJ295" s="28">
        <v>2.5000000000000001E-2</v>
      </c>
      <c r="BK295" s="33" t="e">
        <f t="shared" si="242"/>
        <v>#DIV/0!</v>
      </c>
      <c r="BL295" s="33" t="e">
        <f t="shared" si="248"/>
        <v>#DIV/0!</v>
      </c>
      <c r="BM295" s="48" t="s">
        <v>139</v>
      </c>
      <c r="BO295" s="14" t="s">
        <v>84</v>
      </c>
      <c r="BP295" s="68"/>
      <c r="BQ295" s="14"/>
      <c r="BR295" s="35">
        <v>1257250.1000000001</v>
      </c>
      <c r="BS295" s="73">
        <v>62862.51</v>
      </c>
      <c r="BT295" s="98" t="e">
        <f t="shared" si="243"/>
        <v>#DIV/0!</v>
      </c>
      <c r="BU295" s="35">
        <v>45540</v>
      </c>
      <c r="BV295" s="36" t="s">
        <v>84</v>
      </c>
      <c r="BW295" s="37" t="s">
        <v>90</v>
      </c>
      <c r="BX295" s="38"/>
      <c r="BY295" s="36" t="s">
        <v>84</v>
      </c>
      <c r="BZ295" s="57">
        <v>2023</v>
      </c>
      <c r="CA295" s="32">
        <f>VLOOKUP(BZ295,$GP$1:$GR$17,2,0)</f>
        <v>31680</v>
      </c>
      <c r="CB295" s="32">
        <f>VLOOKUP(BZ295,$GP$1:$GR$17,3,0)</f>
        <v>264294</v>
      </c>
      <c r="CC295" s="32" t="e">
        <f t="shared" si="249"/>
        <v>#DIV/0!</v>
      </c>
      <c r="CD295" s="14" t="str">
        <f t="shared" si="244"/>
        <v/>
      </c>
      <c r="CF295" s="69">
        <f t="shared" si="245"/>
        <v>45540</v>
      </c>
      <c r="CG295" s="69" t="e">
        <f t="shared" si="246"/>
        <v>#DIV/0!</v>
      </c>
      <c r="CH295" s="69" t="e">
        <f t="shared" si="247"/>
        <v>#DIV/0!</v>
      </c>
      <c r="CL295" s="25"/>
      <c r="CM295" s="25"/>
      <c r="CN295" s="25"/>
      <c r="CR295" s="25"/>
      <c r="CS295" s="25"/>
      <c r="CT295" s="25"/>
      <c r="CX295" s="25"/>
      <c r="CY295" s="25"/>
      <c r="CZ295" s="25"/>
      <c r="DD295" s="25"/>
      <c r="DE295" s="25"/>
      <c r="DF295" s="25"/>
      <c r="DG295" s="25">
        <f t="shared" si="250"/>
        <v>0</v>
      </c>
    </row>
    <row r="296" spans="1:111" x14ac:dyDescent="0.25">
      <c r="A296" s="13"/>
      <c r="B296" s="13"/>
      <c r="C296" s="13"/>
      <c r="D296" s="24"/>
      <c r="E296" s="24"/>
      <c r="F296" s="100">
        <f t="shared" si="222"/>
        <v>0</v>
      </c>
      <c r="G296" s="21"/>
      <c r="J296" s="63"/>
      <c r="L296" s="63" t="s">
        <v>58</v>
      </c>
      <c r="M296" s="23" t="s">
        <v>61</v>
      </c>
      <c r="N296" s="13" t="s">
        <v>170</v>
      </c>
      <c r="O296" s="13" t="s">
        <v>148</v>
      </c>
      <c r="P296" s="13" t="s">
        <v>171</v>
      </c>
      <c r="U296" s="12">
        <f t="shared" si="223"/>
        <v>90</v>
      </c>
      <c r="X296" s="13"/>
      <c r="Y296" s="13"/>
      <c r="AA296" s="34" t="s">
        <v>84</v>
      </c>
      <c r="AB296" s="25">
        <v>0</v>
      </c>
      <c r="AC296" s="25">
        <f t="shared" si="224"/>
        <v>0</v>
      </c>
      <c r="AD296" s="55"/>
      <c r="AE296" s="55"/>
      <c r="AF296" s="45">
        <f t="shared" si="225"/>
        <v>0</v>
      </c>
      <c r="AG296" s="46" t="e">
        <f t="shared" si="226"/>
        <v>#DIV/0!</v>
      </c>
      <c r="AH296" s="26">
        <f t="shared" si="227"/>
        <v>0</v>
      </c>
      <c r="AI296" s="46" t="e">
        <f t="shared" si="228"/>
        <v>#DIV/0!</v>
      </c>
      <c r="AJ296" s="46" t="e">
        <f t="shared" si="229"/>
        <v>#DIV/0!</v>
      </c>
      <c r="AK296" s="61">
        <v>1</v>
      </c>
      <c r="AL296" s="27" t="e">
        <f t="shared" si="230"/>
        <v>#DIV/0!</v>
      </c>
      <c r="AM296" s="25" t="e">
        <f t="shared" si="231"/>
        <v>#DIV/0!</v>
      </c>
      <c r="AN296" s="25" t="e">
        <f t="shared" si="232"/>
        <v>#DIV/0!</v>
      </c>
      <c r="AO296" s="25" t="e">
        <f t="shared" si="233"/>
        <v>#DIV/0!</v>
      </c>
      <c r="AR296" s="11">
        <f t="shared" si="234"/>
        <v>180</v>
      </c>
      <c r="AS296" s="20" t="s">
        <v>147</v>
      </c>
      <c r="AU296" s="13" t="s">
        <v>142</v>
      </c>
      <c r="AV296" s="75" t="e">
        <f>VLOOKUP(AT296,Ülke!$A$1:$D$46,2,0)</f>
        <v>#N/A</v>
      </c>
      <c r="AW296" s="29" t="e">
        <f t="shared" si="235"/>
        <v>#DIV/0!</v>
      </c>
      <c r="AX296" s="64" t="e">
        <f t="shared" si="236"/>
        <v>#DIV/0!</v>
      </c>
      <c r="AY296" s="65">
        <v>43846</v>
      </c>
      <c r="AZ296" s="65">
        <v>44675</v>
      </c>
      <c r="BA296" s="50">
        <f t="shared" si="237"/>
        <v>-44675</v>
      </c>
      <c r="BB296" s="66" t="e">
        <f t="shared" si="238"/>
        <v>#DIV/0!</v>
      </c>
      <c r="BC296" s="67">
        <v>44676</v>
      </c>
      <c r="BD296" s="66" t="s">
        <v>118</v>
      </c>
      <c r="BE296" s="58" t="e">
        <f t="shared" si="239"/>
        <v>#DIV/0!</v>
      </c>
      <c r="BF296" s="30" t="e">
        <f t="shared" si="240"/>
        <v>#DIV/0!</v>
      </c>
      <c r="BG296" s="31"/>
      <c r="BH296" s="32" t="e">
        <f t="shared" si="241"/>
        <v>#DIV/0!</v>
      </c>
      <c r="BI296" s="28">
        <v>0.05</v>
      </c>
      <c r="BJ296" s="28">
        <v>2.5000000000000001E-2</v>
      </c>
      <c r="BK296" s="33" t="e">
        <f t="shared" si="242"/>
        <v>#DIV/0!</v>
      </c>
      <c r="BL296" s="33" t="e">
        <f t="shared" si="248"/>
        <v>#DIV/0!</v>
      </c>
      <c r="BM296" s="48" t="s">
        <v>139</v>
      </c>
      <c r="BO296" s="14" t="s">
        <v>84</v>
      </c>
      <c r="BP296" s="68"/>
      <c r="BQ296" s="14"/>
      <c r="BR296" s="35">
        <v>1257250.1000000001</v>
      </c>
      <c r="BS296" s="73">
        <v>62862.51</v>
      </c>
      <c r="BT296" s="98" t="e">
        <f t="shared" si="243"/>
        <v>#DIV/0!</v>
      </c>
      <c r="BU296" s="35">
        <v>45540</v>
      </c>
      <c r="BV296" s="36" t="s">
        <v>84</v>
      </c>
      <c r="BW296" s="37" t="s">
        <v>90</v>
      </c>
      <c r="BX296" s="38"/>
      <c r="BY296" s="36" t="s">
        <v>84</v>
      </c>
      <c r="BZ296" s="57">
        <v>2023</v>
      </c>
      <c r="CA296" s="32">
        <f>VLOOKUP(BZ296,$GP$1:$GR$17,2,0)</f>
        <v>31680</v>
      </c>
      <c r="CB296" s="32">
        <f>VLOOKUP(BZ296,$GP$1:$GR$17,3,0)</f>
        <v>264294</v>
      </c>
      <c r="CC296" s="32" t="e">
        <f t="shared" si="249"/>
        <v>#DIV/0!</v>
      </c>
      <c r="CD296" s="14" t="str">
        <f t="shared" si="244"/>
        <v/>
      </c>
      <c r="CF296" s="69">
        <f t="shared" si="245"/>
        <v>45540</v>
      </c>
      <c r="CG296" s="69" t="e">
        <f t="shared" si="246"/>
        <v>#DIV/0!</v>
      </c>
      <c r="CH296" s="69" t="e">
        <f t="shared" si="247"/>
        <v>#DIV/0!</v>
      </c>
      <c r="CL296" s="25"/>
      <c r="CM296" s="25"/>
      <c r="CN296" s="25"/>
      <c r="CR296" s="25"/>
      <c r="CS296" s="25"/>
      <c r="CT296" s="25"/>
      <c r="CX296" s="25"/>
      <c r="CY296" s="25"/>
      <c r="CZ296" s="25"/>
      <c r="DD296" s="25"/>
      <c r="DE296" s="25"/>
      <c r="DF296" s="25"/>
      <c r="DG296" s="25">
        <f t="shared" si="250"/>
        <v>0</v>
      </c>
    </row>
    <row r="297" spans="1:111" x14ac:dyDescent="0.25">
      <c r="A297" s="13"/>
      <c r="B297" s="13"/>
      <c r="C297" s="13"/>
      <c r="D297" s="24"/>
      <c r="E297" s="24"/>
      <c r="F297" s="100">
        <f t="shared" si="222"/>
        <v>0</v>
      </c>
      <c r="G297" s="21"/>
      <c r="J297" s="63"/>
      <c r="L297" s="63" t="s">
        <v>58</v>
      </c>
      <c r="M297" s="23" t="s">
        <v>61</v>
      </c>
      <c r="N297" s="13" t="s">
        <v>170</v>
      </c>
      <c r="O297" s="13" t="s">
        <v>148</v>
      </c>
      <c r="P297" s="13" t="s">
        <v>171</v>
      </c>
      <c r="U297" s="12">
        <f t="shared" si="223"/>
        <v>90</v>
      </c>
      <c r="X297" s="13"/>
      <c r="Y297" s="13"/>
      <c r="AA297" s="34" t="s">
        <v>84</v>
      </c>
      <c r="AB297" s="25">
        <v>0</v>
      </c>
      <c r="AC297" s="25">
        <f t="shared" si="224"/>
        <v>0</v>
      </c>
      <c r="AD297" s="55"/>
      <c r="AE297" s="55"/>
      <c r="AF297" s="45">
        <f t="shared" si="225"/>
        <v>0</v>
      </c>
      <c r="AG297" s="46" t="e">
        <f t="shared" si="226"/>
        <v>#DIV/0!</v>
      </c>
      <c r="AH297" s="26">
        <f t="shared" si="227"/>
        <v>0</v>
      </c>
      <c r="AI297" s="46" t="e">
        <f t="shared" si="228"/>
        <v>#DIV/0!</v>
      </c>
      <c r="AJ297" s="46" t="e">
        <f t="shared" si="229"/>
        <v>#DIV/0!</v>
      </c>
      <c r="AK297" s="61">
        <v>1</v>
      </c>
      <c r="AL297" s="27" t="e">
        <f t="shared" si="230"/>
        <v>#DIV/0!</v>
      </c>
      <c r="AM297" s="25" t="e">
        <f t="shared" si="231"/>
        <v>#DIV/0!</v>
      </c>
      <c r="AN297" s="25" t="e">
        <f t="shared" si="232"/>
        <v>#DIV/0!</v>
      </c>
      <c r="AO297" s="25" t="e">
        <f t="shared" si="233"/>
        <v>#DIV/0!</v>
      </c>
      <c r="AR297" s="11">
        <f t="shared" si="234"/>
        <v>180</v>
      </c>
      <c r="AS297" s="20" t="s">
        <v>147</v>
      </c>
      <c r="AU297" s="13" t="s">
        <v>142</v>
      </c>
      <c r="AV297" s="75" t="e">
        <f>VLOOKUP(AT297,Ülke!$A$1:$D$46,2,0)</f>
        <v>#N/A</v>
      </c>
      <c r="AW297" s="29" t="e">
        <f t="shared" si="235"/>
        <v>#DIV/0!</v>
      </c>
      <c r="AX297" s="64" t="e">
        <f t="shared" si="236"/>
        <v>#DIV/0!</v>
      </c>
      <c r="AY297" s="65">
        <v>43846</v>
      </c>
      <c r="AZ297" s="65">
        <v>44675</v>
      </c>
      <c r="BA297" s="50">
        <f t="shared" si="237"/>
        <v>-44675</v>
      </c>
      <c r="BB297" s="66" t="e">
        <f t="shared" si="238"/>
        <v>#DIV/0!</v>
      </c>
      <c r="BC297" s="67">
        <v>44676</v>
      </c>
      <c r="BD297" s="66" t="s">
        <v>118</v>
      </c>
      <c r="BE297" s="58" t="e">
        <f t="shared" si="239"/>
        <v>#DIV/0!</v>
      </c>
      <c r="BF297" s="30" t="e">
        <f t="shared" si="240"/>
        <v>#DIV/0!</v>
      </c>
      <c r="BG297" s="31"/>
      <c r="BH297" s="32" t="e">
        <f t="shared" si="241"/>
        <v>#DIV/0!</v>
      </c>
      <c r="BI297" s="28">
        <v>0.05</v>
      </c>
      <c r="BJ297" s="28">
        <v>2.5000000000000001E-2</v>
      </c>
      <c r="BK297" s="33" t="e">
        <f t="shared" si="242"/>
        <v>#DIV/0!</v>
      </c>
      <c r="BL297" s="33" t="e">
        <f t="shared" si="248"/>
        <v>#DIV/0!</v>
      </c>
      <c r="BM297" s="48" t="s">
        <v>139</v>
      </c>
      <c r="BO297" s="14" t="s">
        <v>84</v>
      </c>
      <c r="BP297" s="68"/>
      <c r="BQ297" s="14"/>
      <c r="BR297" s="35">
        <v>1257250.1000000001</v>
      </c>
      <c r="BS297" s="73">
        <v>62862.51</v>
      </c>
      <c r="BT297" s="98" t="e">
        <f t="shared" si="243"/>
        <v>#DIV/0!</v>
      </c>
      <c r="BU297" s="35">
        <v>45540</v>
      </c>
      <c r="BV297" s="36" t="s">
        <v>84</v>
      </c>
      <c r="BW297" s="37" t="s">
        <v>90</v>
      </c>
      <c r="BX297" s="38"/>
      <c r="BY297" s="36" t="s">
        <v>84</v>
      </c>
      <c r="BZ297" s="57">
        <v>2023</v>
      </c>
      <c r="CA297" s="32">
        <f>VLOOKUP(BZ297,$GP$1:$GR$17,2,0)</f>
        <v>31680</v>
      </c>
      <c r="CB297" s="32">
        <f>VLOOKUP(BZ297,$GP$1:$GR$17,3,0)</f>
        <v>264294</v>
      </c>
      <c r="CC297" s="32" t="e">
        <f t="shared" si="249"/>
        <v>#DIV/0!</v>
      </c>
      <c r="CD297" s="14" t="str">
        <f t="shared" si="244"/>
        <v/>
      </c>
      <c r="CF297" s="69">
        <f t="shared" si="245"/>
        <v>45540</v>
      </c>
      <c r="CG297" s="69" t="e">
        <f t="shared" si="246"/>
        <v>#DIV/0!</v>
      </c>
      <c r="CH297" s="69" t="e">
        <f t="shared" si="247"/>
        <v>#DIV/0!</v>
      </c>
      <c r="CL297" s="25"/>
      <c r="CM297" s="25"/>
      <c r="CN297" s="25"/>
      <c r="CR297" s="25"/>
      <c r="CS297" s="25"/>
      <c r="CT297" s="25"/>
      <c r="CX297" s="25"/>
      <c r="CY297" s="25"/>
      <c r="CZ297" s="25"/>
      <c r="DD297" s="25"/>
      <c r="DE297" s="25"/>
      <c r="DF297" s="25"/>
      <c r="DG297" s="25">
        <f t="shared" si="250"/>
        <v>0</v>
      </c>
    </row>
    <row r="298" spans="1:111" x14ac:dyDescent="0.25">
      <c r="A298" s="13"/>
      <c r="B298" s="13"/>
      <c r="C298" s="13"/>
      <c r="D298" s="24"/>
      <c r="E298" s="24"/>
      <c r="F298" s="100">
        <f t="shared" si="222"/>
        <v>0</v>
      </c>
      <c r="G298" s="21"/>
      <c r="J298" s="63"/>
      <c r="L298" s="63" t="s">
        <v>58</v>
      </c>
      <c r="M298" s="23" t="s">
        <v>61</v>
      </c>
      <c r="N298" s="13" t="s">
        <v>170</v>
      </c>
      <c r="O298" s="13" t="s">
        <v>148</v>
      </c>
      <c r="P298" s="13" t="s">
        <v>171</v>
      </c>
      <c r="U298" s="12">
        <f t="shared" si="223"/>
        <v>90</v>
      </c>
      <c r="X298" s="13"/>
      <c r="Y298" s="13"/>
      <c r="AA298" s="34" t="s">
        <v>84</v>
      </c>
      <c r="AB298" s="25">
        <v>0</v>
      </c>
      <c r="AC298" s="25">
        <f t="shared" si="224"/>
        <v>0</v>
      </c>
      <c r="AD298" s="55"/>
      <c r="AE298" s="55"/>
      <c r="AF298" s="45">
        <f t="shared" si="225"/>
        <v>0</v>
      </c>
      <c r="AG298" s="46" t="e">
        <f t="shared" si="226"/>
        <v>#DIV/0!</v>
      </c>
      <c r="AH298" s="26">
        <f t="shared" si="227"/>
        <v>0</v>
      </c>
      <c r="AI298" s="46" t="e">
        <f t="shared" si="228"/>
        <v>#DIV/0!</v>
      </c>
      <c r="AJ298" s="46" t="e">
        <f t="shared" si="229"/>
        <v>#DIV/0!</v>
      </c>
      <c r="AK298" s="61">
        <v>1</v>
      </c>
      <c r="AL298" s="27" t="e">
        <f t="shared" si="230"/>
        <v>#DIV/0!</v>
      </c>
      <c r="AM298" s="25" t="e">
        <f t="shared" si="231"/>
        <v>#DIV/0!</v>
      </c>
      <c r="AN298" s="25" t="e">
        <f t="shared" si="232"/>
        <v>#DIV/0!</v>
      </c>
      <c r="AO298" s="25" t="e">
        <f t="shared" si="233"/>
        <v>#DIV/0!</v>
      </c>
      <c r="AR298" s="11">
        <f t="shared" si="234"/>
        <v>180</v>
      </c>
      <c r="AS298" s="20" t="s">
        <v>147</v>
      </c>
      <c r="AU298" s="13" t="s">
        <v>142</v>
      </c>
      <c r="AV298" s="75" t="e">
        <f>VLOOKUP(AT298,Ülke!$A$1:$D$46,2,0)</f>
        <v>#N/A</v>
      </c>
      <c r="AW298" s="29" t="e">
        <f t="shared" si="235"/>
        <v>#DIV/0!</v>
      </c>
      <c r="AX298" s="64" t="e">
        <f t="shared" si="236"/>
        <v>#DIV/0!</v>
      </c>
      <c r="AY298" s="65">
        <v>43846</v>
      </c>
      <c r="AZ298" s="65">
        <v>44675</v>
      </c>
      <c r="BA298" s="50">
        <f t="shared" si="237"/>
        <v>-44675</v>
      </c>
      <c r="BB298" s="66" t="e">
        <f t="shared" si="238"/>
        <v>#DIV/0!</v>
      </c>
      <c r="BC298" s="67">
        <v>44676</v>
      </c>
      <c r="BD298" s="66" t="s">
        <v>118</v>
      </c>
      <c r="BE298" s="58" t="e">
        <f t="shared" si="239"/>
        <v>#DIV/0!</v>
      </c>
      <c r="BF298" s="30" t="e">
        <f t="shared" si="240"/>
        <v>#DIV/0!</v>
      </c>
      <c r="BG298" s="31"/>
      <c r="BH298" s="32" t="e">
        <f t="shared" si="241"/>
        <v>#DIV/0!</v>
      </c>
      <c r="BI298" s="28">
        <v>0.05</v>
      </c>
      <c r="BJ298" s="28">
        <v>2.5000000000000001E-2</v>
      </c>
      <c r="BK298" s="33" t="e">
        <f t="shared" si="242"/>
        <v>#DIV/0!</v>
      </c>
      <c r="BL298" s="33" t="e">
        <f t="shared" si="248"/>
        <v>#DIV/0!</v>
      </c>
      <c r="BM298" s="48" t="s">
        <v>139</v>
      </c>
      <c r="BO298" s="14" t="s">
        <v>84</v>
      </c>
      <c r="BP298" s="68"/>
      <c r="BQ298" s="14"/>
      <c r="BR298" s="35">
        <v>1257250.1000000001</v>
      </c>
      <c r="BS298" s="73">
        <v>62862.51</v>
      </c>
      <c r="BT298" s="98" t="e">
        <f t="shared" si="243"/>
        <v>#DIV/0!</v>
      </c>
      <c r="BU298" s="35">
        <v>45540</v>
      </c>
      <c r="BV298" s="36" t="s">
        <v>84</v>
      </c>
      <c r="BW298" s="37" t="s">
        <v>90</v>
      </c>
      <c r="BX298" s="38"/>
      <c r="BY298" s="36" t="s">
        <v>84</v>
      </c>
      <c r="BZ298" s="57">
        <v>2023</v>
      </c>
      <c r="CA298" s="32">
        <f>VLOOKUP(BZ298,$GP$1:$GR$17,2,0)</f>
        <v>31680</v>
      </c>
      <c r="CB298" s="32">
        <f>VLOOKUP(BZ298,$GP$1:$GR$17,3,0)</f>
        <v>264294</v>
      </c>
      <c r="CC298" s="32" t="e">
        <f t="shared" si="249"/>
        <v>#DIV/0!</v>
      </c>
      <c r="CD298" s="14" t="str">
        <f t="shared" si="244"/>
        <v/>
      </c>
      <c r="CF298" s="69">
        <f t="shared" si="245"/>
        <v>45540</v>
      </c>
      <c r="CG298" s="69" t="e">
        <f t="shared" si="246"/>
        <v>#DIV/0!</v>
      </c>
      <c r="CH298" s="69" t="e">
        <f t="shared" si="247"/>
        <v>#DIV/0!</v>
      </c>
      <c r="CL298" s="25"/>
      <c r="CM298" s="25"/>
      <c r="CN298" s="25"/>
      <c r="CR298" s="25"/>
      <c r="CS298" s="25"/>
      <c r="CT298" s="25"/>
      <c r="CX298" s="25"/>
      <c r="CY298" s="25"/>
      <c r="CZ298" s="25"/>
      <c r="DD298" s="25"/>
      <c r="DE298" s="25"/>
      <c r="DF298" s="25"/>
      <c r="DG298" s="25">
        <f t="shared" si="250"/>
        <v>0</v>
      </c>
    </row>
    <row r="299" spans="1:111" x14ac:dyDescent="0.25">
      <c r="A299" s="13"/>
      <c r="B299" s="13"/>
      <c r="C299" s="13"/>
      <c r="D299" s="24"/>
      <c r="E299" s="24"/>
      <c r="F299" s="100">
        <f t="shared" si="222"/>
        <v>0</v>
      </c>
      <c r="G299" s="21"/>
      <c r="J299" s="63"/>
      <c r="L299" s="63" t="s">
        <v>58</v>
      </c>
      <c r="M299" s="23" t="s">
        <v>61</v>
      </c>
      <c r="N299" s="13" t="s">
        <v>170</v>
      </c>
      <c r="O299" s="13" t="s">
        <v>148</v>
      </c>
      <c r="P299" s="13" t="s">
        <v>171</v>
      </c>
      <c r="U299" s="12">
        <f t="shared" si="223"/>
        <v>90</v>
      </c>
      <c r="X299" s="13"/>
      <c r="Y299" s="13"/>
      <c r="AA299" s="34" t="s">
        <v>84</v>
      </c>
      <c r="AB299" s="25">
        <v>0</v>
      </c>
      <c r="AC299" s="25">
        <f t="shared" si="224"/>
        <v>0</v>
      </c>
      <c r="AD299" s="55"/>
      <c r="AE299" s="55"/>
      <c r="AF299" s="45">
        <f t="shared" si="225"/>
        <v>0</v>
      </c>
      <c r="AG299" s="46" t="e">
        <f t="shared" si="226"/>
        <v>#DIV/0!</v>
      </c>
      <c r="AH299" s="26">
        <f t="shared" si="227"/>
        <v>0</v>
      </c>
      <c r="AI299" s="46" t="e">
        <f t="shared" si="228"/>
        <v>#DIV/0!</v>
      </c>
      <c r="AJ299" s="46" t="e">
        <f t="shared" si="229"/>
        <v>#DIV/0!</v>
      </c>
      <c r="AK299" s="61">
        <v>1</v>
      </c>
      <c r="AL299" s="27" t="e">
        <f t="shared" si="230"/>
        <v>#DIV/0!</v>
      </c>
      <c r="AM299" s="25" t="e">
        <f t="shared" si="231"/>
        <v>#DIV/0!</v>
      </c>
      <c r="AN299" s="25" t="e">
        <f t="shared" si="232"/>
        <v>#DIV/0!</v>
      </c>
      <c r="AO299" s="25" t="e">
        <f t="shared" si="233"/>
        <v>#DIV/0!</v>
      </c>
      <c r="AR299" s="11">
        <f t="shared" si="234"/>
        <v>180</v>
      </c>
      <c r="AS299" s="20" t="s">
        <v>147</v>
      </c>
      <c r="AU299" s="13" t="s">
        <v>142</v>
      </c>
      <c r="AV299" s="75" t="e">
        <f>VLOOKUP(AT299,Ülke!$A$1:$D$46,2,0)</f>
        <v>#N/A</v>
      </c>
      <c r="AW299" s="29" t="e">
        <f t="shared" si="235"/>
        <v>#DIV/0!</v>
      </c>
      <c r="AX299" s="64" t="e">
        <f t="shared" si="236"/>
        <v>#DIV/0!</v>
      </c>
      <c r="AY299" s="65">
        <v>43846</v>
      </c>
      <c r="AZ299" s="65">
        <v>44675</v>
      </c>
      <c r="BA299" s="50">
        <f t="shared" si="237"/>
        <v>-44675</v>
      </c>
      <c r="BB299" s="66" t="e">
        <f t="shared" si="238"/>
        <v>#DIV/0!</v>
      </c>
      <c r="BC299" s="67">
        <v>44676</v>
      </c>
      <c r="BD299" s="66" t="s">
        <v>118</v>
      </c>
      <c r="BE299" s="58" t="e">
        <f t="shared" si="239"/>
        <v>#DIV/0!</v>
      </c>
      <c r="BF299" s="30" t="e">
        <f t="shared" si="240"/>
        <v>#DIV/0!</v>
      </c>
      <c r="BG299" s="31"/>
      <c r="BH299" s="32" t="e">
        <f t="shared" si="241"/>
        <v>#DIV/0!</v>
      </c>
      <c r="BI299" s="28">
        <v>0.05</v>
      </c>
      <c r="BJ299" s="28">
        <v>2.5000000000000001E-2</v>
      </c>
      <c r="BK299" s="33" t="e">
        <f t="shared" si="242"/>
        <v>#DIV/0!</v>
      </c>
      <c r="BL299" s="33" t="e">
        <f t="shared" si="248"/>
        <v>#DIV/0!</v>
      </c>
      <c r="BM299" s="48" t="s">
        <v>139</v>
      </c>
      <c r="BO299" s="14" t="s">
        <v>84</v>
      </c>
      <c r="BP299" s="68"/>
      <c r="BQ299" s="14"/>
      <c r="BR299" s="35">
        <v>1257250.1000000001</v>
      </c>
      <c r="BS299" s="73">
        <v>62862.51</v>
      </c>
      <c r="BT299" s="98" t="e">
        <f t="shared" si="243"/>
        <v>#DIV/0!</v>
      </c>
      <c r="BU299" s="35">
        <v>45540</v>
      </c>
      <c r="BV299" s="36" t="s">
        <v>84</v>
      </c>
      <c r="BW299" s="37" t="s">
        <v>90</v>
      </c>
      <c r="BX299" s="38"/>
      <c r="BY299" s="36" t="s">
        <v>84</v>
      </c>
      <c r="BZ299" s="57">
        <v>2023</v>
      </c>
      <c r="CA299" s="32">
        <f>VLOOKUP(BZ299,$GP$1:$GR$17,2,0)</f>
        <v>31680</v>
      </c>
      <c r="CB299" s="32">
        <f>VLOOKUP(BZ299,$GP$1:$GR$17,3,0)</f>
        <v>264294</v>
      </c>
      <c r="CC299" s="32" t="e">
        <f t="shared" si="249"/>
        <v>#DIV/0!</v>
      </c>
      <c r="CD299" s="14" t="str">
        <f t="shared" si="244"/>
        <v/>
      </c>
      <c r="CF299" s="69">
        <f t="shared" si="245"/>
        <v>45540</v>
      </c>
      <c r="CG299" s="69" t="e">
        <f t="shared" si="246"/>
        <v>#DIV/0!</v>
      </c>
      <c r="CH299" s="69" t="e">
        <f t="shared" si="247"/>
        <v>#DIV/0!</v>
      </c>
      <c r="CL299" s="25"/>
      <c r="CM299" s="25"/>
      <c r="CN299" s="25"/>
      <c r="CR299" s="25"/>
      <c r="CS299" s="25"/>
      <c r="CT299" s="25"/>
      <c r="CX299" s="25"/>
      <c r="CY299" s="25"/>
      <c r="CZ299" s="25"/>
      <c r="DD299" s="25"/>
      <c r="DE299" s="25"/>
      <c r="DF299" s="25"/>
      <c r="DG299" s="25">
        <f t="shared" si="250"/>
        <v>0</v>
      </c>
    </row>
    <row r="300" spans="1:111" x14ac:dyDescent="0.25">
      <c r="A300" s="13"/>
      <c r="B300" s="13"/>
      <c r="C300" s="13"/>
      <c r="D300" s="24"/>
      <c r="E300" s="24"/>
      <c r="F300" s="100">
        <f t="shared" si="222"/>
        <v>0</v>
      </c>
      <c r="G300" s="21"/>
      <c r="J300" s="63"/>
      <c r="L300" s="63" t="s">
        <v>58</v>
      </c>
      <c r="M300" s="23" t="s">
        <v>61</v>
      </c>
      <c r="N300" s="13" t="s">
        <v>170</v>
      </c>
      <c r="O300" s="13" t="s">
        <v>148</v>
      </c>
      <c r="P300" s="13" t="s">
        <v>171</v>
      </c>
      <c r="U300" s="12">
        <f t="shared" ref="U300:U351" si="251">+T300+90</f>
        <v>90</v>
      </c>
      <c r="X300" s="13"/>
      <c r="Y300" s="13"/>
      <c r="AA300" s="34" t="s">
        <v>84</v>
      </c>
      <c r="AB300" s="25">
        <v>0</v>
      </c>
      <c r="AC300" s="25">
        <f t="shared" si="224"/>
        <v>0</v>
      </c>
      <c r="AD300" s="55"/>
      <c r="AE300" s="55"/>
      <c r="AF300" s="45">
        <f t="shared" si="225"/>
        <v>0</v>
      </c>
      <c r="AG300" s="46" t="e">
        <f t="shared" ref="AG300:AG351" si="252">+AF300/AE300</f>
        <v>#DIV/0!</v>
      </c>
      <c r="AH300" s="26">
        <f t="shared" si="227"/>
        <v>0</v>
      </c>
      <c r="AI300" s="46" t="e">
        <f t="shared" ref="AI300:AI351" si="253">+AH300/AE300</f>
        <v>#DIV/0!</v>
      </c>
      <c r="AJ300" s="46" t="e">
        <f t="shared" ref="AJ300:AJ351" si="254">+AG300-AI300</f>
        <v>#DIV/0!</v>
      </c>
      <c r="AK300" s="61">
        <v>1</v>
      </c>
      <c r="AL300" s="27" t="e">
        <f t="shared" ref="AL300:AL351" si="255">+AD300/AE300</f>
        <v>#DIV/0!</v>
      </c>
      <c r="AM300" s="25" t="e">
        <f t="shared" si="231"/>
        <v>#DIV/0!</v>
      </c>
      <c r="AN300" s="25" t="e">
        <f t="shared" si="232"/>
        <v>#DIV/0!</v>
      </c>
      <c r="AO300" s="25" t="e">
        <f t="shared" ref="AO300:AO351" si="256">+AC300*AL300</f>
        <v>#DIV/0!</v>
      </c>
      <c r="AR300" s="11">
        <f t="shared" ref="AR300:AR351" si="257">+AQ300+180</f>
        <v>180</v>
      </c>
      <c r="AS300" s="20" t="s">
        <v>147</v>
      </c>
      <c r="AU300" s="13" t="s">
        <v>142</v>
      </c>
      <c r="AV300" s="75" t="e">
        <f>VLOOKUP(AT300,Ülke!$A$1:$D$46,2,0)</f>
        <v>#N/A</v>
      </c>
      <c r="AW300" s="29" t="e">
        <f t="shared" ref="AW300:AW351" si="258">+AM300*AV300</f>
        <v>#DIV/0!</v>
      </c>
      <c r="AX300" s="64" t="e">
        <f t="shared" ref="AX300:AX351" si="259">IF(AM300*0.1&gt;30000,AM300*0.1,30000)</f>
        <v>#DIV/0!</v>
      </c>
      <c r="AY300" s="65">
        <v>43846</v>
      </c>
      <c r="AZ300" s="65">
        <v>44675</v>
      </c>
      <c r="BA300" s="50">
        <f t="shared" ref="BA300:BA351" si="260">+AQ300-AZ300</f>
        <v>-44675</v>
      </c>
      <c r="BB300" s="66" t="e">
        <f t="shared" ref="BB300:BB351" si="261">IF(AM300*0.1&gt;15000,AM300*0.1,15000)</f>
        <v>#DIV/0!</v>
      </c>
      <c r="BC300" s="67">
        <v>44676</v>
      </c>
      <c r="BD300" s="66" t="s">
        <v>118</v>
      </c>
      <c r="BE300" s="58" t="e">
        <f t="shared" ref="BE300:BE351" si="262">IF(BA300&gt;0,BB300,AX300)</f>
        <v>#DIV/0!</v>
      </c>
      <c r="BF300" s="30" t="e">
        <f t="shared" ref="BF300:BF312" si="263">IF(AO300-AW300-BE300&lt;0,0,AO300-AW300-BE300)</f>
        <v>#DIV/0!</v>
      </c>
      <c r="BG300" s="31"/>
      <c r="BH300" s="32" t="e">
        <f t="shared" ref="BH300:BH351" si="264">IF(BF300&lt;0,0,BF300*BG300)</f>
        <v>#DIV/0!</v>
      </c>
      <c r="BI300" s="28">
        <v>0.05</v>
      </c>
      <c r="BJ300" s="28">
        <v>2.5000000000000001E-2</v>
      </c>
      <c r="BK300" s="33" t="e">
        <f t="shared" si="242"/>
        <v>#DIV/0!</v>
      </c>
      <c r="BL300" s="33" t="e">
        <f t="shared" si="248"/>
        <v>#DIV/0!</v>
      </c>
      <c r="BM300" s="48" t="s">
        <v>139</v>
      </c>
      <c r="BO300" s="14" t="s">
        <v>84</v>
      </c>
      <c r="BP300" s="68"/>
      <c r="BQ300" s="14"/>
      <c r="BR300" s="35">
        <v>1257250.1000000001</v>
      </c>
      <c r="BS300" s="73">
        <v>62862.51</v>
      </c>
      <c r="BT300" s="98" t="e">
        <f t="shared" ref="BT300:BT351" si="265">+BS300-BK300</f>
        <v>#DIV/0!</v>
      </c>
      <c r="BU300" s="35">
        <v>45540</v>
      </c>
      <c r="BV300" s="36" t="s">
        <v>84</v>
      </c>
      <c r="BW300" s="37" t="s">
        <v>90</v>
      </c>
      <c r="BX300" s="38"/>
      <c r="BY300" s="36" t="s">
        <v>84</v>
      </c>
      <c r="BZ300" s="57">
        <v>2023</v>
      </c>
      <c r="CA300" s="32">
        <f>VLOOKUP(BZ300,$GP$1:$GR$17,2,0)</f>
        <v>31680</v>
      </c>
      <c r="CB300" s="32">
        <f>VLOOKUP(BZ300,$GP$1:$GR$17,3,0)</f>
        <v>264294</v>
      </c>
      <c r="CC300" s="32" t="e">
        <f t="shared" si="249"/>
        <v>#DIV/0!</v>
      </c>
      <c r="CD300" s="14" t="str">
        <f t="shared" si="244"/>
        <v/>
      </c>
      <c r="CF300" s="69">
        <f t="shared" si="245"/>
        <v>45540</v>
      </c>
      <c r="CG300" s="69" t="e">
        <f t="shared" si="246"/>
        <v>#DIV/0!</v>
      </c>
      <c r="CH300" s="69" t="e">
        <f t="shared" si="247"/>
        <v>#DIV/0!</v>
      </c>
      <c r="CL300" s="25"/>
      <c r="CM300" s="25"/>
      <c r="CN300" s="25"/>
      <c r="CR300" s="25"/>
      <c r="CS300" s="25"/>
      <c r="CT300" s="25"/>
      <c r="CX300" s="25"/>
      <c r="CY300" s="25"/>
      <c r="CZ300" s="25"/>
      <c r="DD300" s="25"/>
      <c r="DE300" s="25"/>
      <c r="DF300" s="25"/>
      <c r="DG300" s="25">
        <f t="shared" si="250"/>
        <v>0</v>
      </c>
    </row>
    <row r="301" spans="1:111" x14ac:dyDescent="0.25">
      <c r="A301" s="13"/>
      <c r="B301" s="13"/>
      <c r="C301" s="13"/>
      <c r="D301" s="24"/>
      <c r="E301" s="24"/>
      <c r="F301" s="100">
        <f t="shared" si="222"/>
        <v>0</v>
      </c>
      <c r="G301" s="21"/>
      <c r="J301" s="63"/>
      <c r="L301" s="63" t="s">
        <v>58</v>
      </c>
      <c r="M301" s="23" t="s">
        <v>61</v>
      </c>
      <c r="N301" s="13" t="s">
        <v>170</v>
      </c>
      <c r="O301" s="13" t="s">
        <v>148</v>
      </c>
      <c r="P301" s="13" t="s">
        <v>171</v>
      </c>
      <c r="U301" s="12">
        <f t="shared" si="251"/>
        <v>90</v>
      </c>
      <c r="X301" s="13"/>
      <c r="Y301" s="13"/>
      <c r="AA301" s="34" t="s">
        <v>84</v>
      </c>
      <c r="AB301" s="25">
        <v>0</v>
      </c>
      <c r="AC301" s="25">
        <f t="shared" si="224"/>
        <v>0</v>
      </c>
      <c r="AD301" s="55"/>
      <c r="AE301" s="55"/>
      <c r="AF301" s="45">
        <f t="shared" si="225"/>
        <v>0</v>
      </c>
      <c r="AG301" s="46" t="e">
        <f t="shared" si="252"/>
        <v>#DIV/0!</v>
      </c>
      <c r="AH301" s="26">
        <f t="shared" si="227"/>
        <v>0</v>
      </c>
      <c r="AI301" s="46" t="e">
        <f t="shared" si="253"/>
        <v>#DIV/0!</v>
      </c>
      <c r="AJ301" s="46" t="e">
        <f t="shared" si="254"/>
        <v>#DIV/0!</v>
      </c>
      <c r="AK301" s="61">
        <v>1</v>
      </c>
      <c r="AL301" s="27" t="e">
        <f t="shared" si="255"/>
        <v>#DIV/0!</v>
      </c>
      <c r="AM301" s="25" t="e">
        <f t="shared" si="231"/>
        <v>#DIV/0!</v>
      </c>
      <c r="AN301" s="25" t="e">
        <f t="shared" si="232"/>
        <v>#DIV/0!</v>
      </c>
      <c r="AO301" s="25" t="e">
        <f t="shared" si="256"/>
        <v>#DIV/0!</v>
      </c>
      <c r="AR301" s="11">
        <f t="shared" si="257"/>
        <v>180</v>
      </c>
      <c r="AS301" s="20" t="s">
        <v>147</v>
      </c>
      <c r="AU301" s="13" t="s">
        <v>142</v>
      </c>
      <c r="AV301" s="75" t="e">
        <f>VLOOKUP(AT301,Ülke!$A$1:$D$46,2,0)</f>
        <v>#N/A</v>
      </c>
      <c r="AW301" s="29" t="e">
        <f t="shared" si="258"/>
        <v>#DIV/0!</v>
      </c>
      <c r="AX301" s="64" t="e">
        <f t="shared" si="259"/>
        <v>#DIV/0!</v>
      </c>
      <c r="AY301" s="65">
        <v>43846</v>
      </c>
      <c r="AZ301" s="65">
        <v>44675</v>
      </c>
      <c r="BA301" s="50">
        <f t="shared" si="260"/>
        <v>-44675</v>
      </c>
      <c r="BB301" s="66" t="e">
        <f t="shared" si="261"/>
        <v>#DIV/0!</v>
      </c>
      <c r="BC301" s="67">
        <v>44676</v>
      </c>
      <c r="BD301" s="66" t="s">
        <v>118</v>
      </c>
      <c r="BE301" s="58" t="e">
        <f t="shared" si="262"/>
        <v>#DIV/0!</v>
      </c>
      <c r="BF301" s="30" t="e">
        <f t="shared" si="263"/>
        <v>#DIV/0!</v>
      </c>
      <c r="BG301" s="31"/>
      <c r="BH301" s="32" t="e">
        <f t="shared" si="264"/>
        <v>#DIV/0!</v>
      </c>
      <c r="BI301" s="28">
        <v>0.05</v>
      </c>
      <c r="BJ301" s="28">
        <v>2.5000000000000001E-2</v>
      </c>
      <c r="BK301" s="33" t="e">
        <f t="shared" si="242"/>
        <v>#DIV/0!</v>
      </c>
      <c r="BL301" s="33" t="e">
        <f t="shared" si="248"/>
        <v>#DIV/0!</v>
      </c>
      <c r="BM301" s="48" t="s">
        <v>139</v>
      </c>
      <c r="BO301" s="14" t="s">
        <v>84</v>
      </c>
      <c r="BP301" s="68"/>
      <c r="BQ301" s="14"/>
      <c r="BR301" s="35">
        <v>1257250.1000000001</v>
      </c>
      <c r="BS301" s="73">
        <v>62862.51</v>
      </c>
      <c r="BT301" s="98" t="e">
        <f t="shared" si="265"/>
        <v>#DIV/0!</v>
      </c>
      <c r="BU301" s="35">
        <v>45540</v>
      </c>
      <c r="BV301" s="36" t="s">
        <v>84</v>
      </c>
      <c r="BW301" s="37" t="s">
        <v>90</v>
      </c>
      <c r="BX301" s="38"/>
      <c r="BY301" s="36" t="s">
        <v>84</v>
      </c>
      <c r="BZ301" s="57">
        <v>2023</v>
      </c>
      <c r="CA301" s="32">
        <f>VLOOKUP(BZ301,$GP$1:$GR$17,2,0)</f>
        <v>31680</v>
      </c>
      <c r="CB301" s="32">
        <f>VLOOKUP(BZ301,$GP$1:$GR$17,3,0)</f>
        <v>264294</v>
      </c>
      <c r="CC301" s="32" t="e">
        <f t="shared" si="249"/>
        <v>#DIV/0!</v>
      </c>
      <c r="CD301" s="14" t="str">
        <f t="shared" si="244"/>
        <v/>
      </c>
      <c r="CF301" s="69">
        <f t="shared" si="245"/>
        <v>45540</v>
      </c>
      <c r="CG301" s="69" t="e">
        <f t="shared" si="246"/>
        <v>#DIV/0!</v>
      </c>
      <c r="CH301" s="69" t="e">
        <f t="shared" si="247"/>
        <v>#DIV/0!</v>
      </c>
      <c r="CL301" s="25"/>
      <c r="CM301" s="25"/>
      <c r="CN301" s="25"/>
      <c r="CR301" s="25"/>
      <c r="CS301" s="25"/>
      <c r="CT301" s="25"/>
      <c r="CX301" s="25"/>
      <c r="CY301" s="25"/>
      <c r="CZ301" s="25"/>
      <c r="DD301" s="25"/>
      <c r="DE301" s="25"/>
      <c r="DF301" s="25"/>
      <c r="DG301" s="25">
        <f t="shared" si="250"/>
        <v>0</v>
      </c>
    </row>
    <row r="302" spans="1:111" x14ac:dyDescent="0.25">
      <c r="A302" s="13"/>
      <c r="B302" s="13"/>
      <c r="C302" s="13"/>
      <c r="D302" s="24"/>
      <c r="E302" s="24"/>
      <c r="F302" s="100">
        <f t="shared" si="222"/>
        <v>0</v>
      </c>
      <c r="G302" s="21"/>
      <c r="J302" s="63"/>
      <c r="L302" s="63" t="s">
        <v>58</v>
      </c>
      <c r="M302" s="23" t="s">
        <v>61</v>
      </c>
      <c r="N302" s="13" t="s">
        <v>170</v>
      </c>
      <c r="O302" s="13" t="s">
        <v>148</v>
      </c>
      <c r="P302" s="13" t="s">
        <v>171</v>
      </c>
      <c r="U302" s="12">
        <f t="shared" si="251"/>
        <v>90</v>
      </c>
      <c r="X302" s="13"/>
      <c r="Y302" s="13"/>
      <c r="AA302" s="34" t="s">
        <v>84</v>
      </c>
      <c r="AB302" s="25">
        <v>0</v>
      </c>
      <c r="AC302" s="25">
        <f t="shared" si="224"/>
        <v>0</v>
      </c>
      <c r="AD302" s="55"/>
      <c r="AE302" s="55"/>
      <c r="AF302" s="45">
        <f t="shared" si="225"/>
        <v>0</v>
      </c>
      <c r="AG302" s="46" t="e">
        <f t="shared" si="252"/>
        <v>#DIV/0!</v>
      </c>
      <c r="AH302" s="26">
        <f t="shared" si="227"/>
        <v>0</v>
      </c>
      <c r="AI302" s="46" t="e">
        <f t="shared" si="253"/>
        <v>#DIV/0!</v>
      </c>
      <c r="AJ302" s="46" t="e">
        <f t="shared" si="254"/>
        <v>#DIV/0!</v>
      </c>
      <c r="AK302" s="61">
        <v>1</v>
      </c>
      <c r="AL302" s="27" t="e">
        <f t="shared" si="255"/>
        <v>#DIV/0!</v>
      </c>
      <c r="AM302" s="25" t="e">
        <f t="shared" si="231"/>
        <v>#DIV/0!</v>
      </c>
      <c r="AN302" s="25" t="e">
        <f t="shared" si="232"/>
        <v>#DIV/0!</v>
      </c>
      <c r="AO302" s="25" t="e">
        <f t="shared" si="256"/>
        <v>#DIV/0!</v>
      </c>
      <c r="AR302" s="11">
        <f t="shared" si="257"/>
        <v>180</v>
      </c>
      <c r="AS302" s="20" t="s">
        <v>147</v>
      </c>
      <c r="AU302" s="13" t="s">
        <v>142</v>
      </c>
      <c r="AV302" s="75" t="e">
        <f>VLOOKUP(AT302,Ülke!$A$1:$D$46,2,0)</f>
        <v>#N/A</v>
      </c>
      <c r="AW302" s="29" t="e">
        <f t="shared" si="258"/>
        <v>#DIV/0!</v>
      </c>
      <c r="AX302" s="64" t="e">
        <f t="shared" si="259"/>
        <v>#DIV/0!</v>
      </c>
      <c r="AY302" s="65">
        <v>43846</v>
      </c>
      <c r="AZ302" s="65">
        <v>44675</v>
      </c>
      <c r="BA302" s="50">
        <f t="shared" si="260"/>
        <v>-44675</v>
      </c>
      <c r="BB302" s="66" t="e">
        <f t="shared" si="261"/>
        <v>#DIV/0!</v>
      </c>
      <c r="BC302" s="67">
        <v>44676</v>
      </c>
      <c r="BD302" s="66" t="s">
        <v>118</v>
      </c>
      <c r="BE302" s="58" t="e">
        <f t="shared" si="262"/>
        <v>#DIV/0!</v>
      </c>
      <c r="BF302" s="30" t="e">
        <f t="shared" si="263"/>
        <v>#DIV/0!</v>
      </c>
      <c r="BG302" s="31"/>
      <c r="BH302" s="32" t="e">
        <f t="shared" si="264"/>
        <v>#DIV/0!</v>
      </c>
      <c r="BI302" s="28">
        <v>0.05</v>
      </c>
      <c r="BJ302" s="28">
        <v>2.5000000000000001E-2</v>
      </c>
      <c r="BK302" s="33" t="e">
        <f t="shared" si="242"/>
        <v>#DIV/0!</v>
      </c>
      <c r="BL302" s="33" t="e">
        <f t="shared" si="248"/>
        <v>#DIV/0!</v>
      </c>
      <c r="BM302" s="48" t="s">
        <v>139</v>
      </c>
      <c r="BO302" s="14" t="s">
        <v>84</v>
      </c>
      <c r="BP302" s="68"/>
      <c r="BQ302" s="14"/>
      <c r="BR302" s="35">
        <v>1257250.1000000001</v>
      </c>
      <c r="BS302" s="73">
        <v>62862.51</v>
      </c>
      <c r="BT302" s="98" t="e">
        <f t="shared" si="265"/>
        <v>#DIV/0!</v>
      </c>
      <c r="BU302" s="35">
        <v>45540</v>
      </c>
      <c r="BV302" s="36" t="s">
        <v>84</v>
      </c>
      <c r="BW302" s="37" t="s">
        <v>90</v>
      </c>
      <c r="BX302" s="38"/>
      <c r="BY302" s="36" t="s">
        <v>84</v>
      </c>
      <c r="BZ302" s="57">
        <v>2023</v>
      </c>
      <c r="CA302" s="32">
        <f>VLOOKUP(BZ302,$GP$1:$GR$17,2,0)</f>
        <v>31680</v>
      </c>
      <c r="CB302" s="32">
        <f>VLOOKUP(BZ302,$GP$1:$GR$17,3,0)</f>
        <v>264294</v>
      </c>
      <c r="CC302" s="32" t="e">
        <f t="shared" si="249"/>
        <v>#DIV/0!</v>
      </c>
      <c r="CD302" s="14" t="str">
        <f t="shared" si="244"/>
        <v/>
      </c>
      <c r="CF302" s="69">
        <f t="shared" si="245"/>
        <v>45540</v>
      </c>
      <c r="CG302" s="69" t="e">
        <f t="shared" si="246"/>
        <v>#DIV/0!</v>
      </c>
      <c r="CH302" s="69" t="e">
        <f t="shared" si="247"/>
        <v>#DIV/0!</v>
      </c>
      <c r="CL302" s="25"/>
      <c r="CM302" s="25"/>
      <c r="CN302" s="25"/>
      <c r="CR302" s="25"/>
      <c r="CS302" s="25"/>
      <c r="CT302" s="25"/>
      <c r="CX302" s="25"/>
      <c r="CY302" s="25"/>
      <c r="CZ302" s="25"/>
      <c r="DD302" s="25"/>
      <c r="DE302" s="25"/>
      <c r="DF302" s="25"/>
      <c r="DG302" s="25">
        <f t="shared" si="250"/>
        <v>0</v>
      </c>
    </row>
    <row r="303" spans="1:111" x14ac:dyDescent="0.25">
      <c r="A303" s="13"/>
      <c r="B303" s="13"/>
      <c r="C303" s="13"/>
      <c r="D303" s="24"/>
      <c r="E303" s="24"/>
      <c r="F303" s="100">
        <f t="shared" si="222"/>
        <v>0</v>
      </c>
      <c r="G303" s="21"/>
      <c r="J303" s="63"/>
      <c r="L303" s="63" t="s">
        <v>58</v>
      </c>
      <c r="M303" s="23" t="s">
        <v>61</v>
      </c>
      <c r="N303" s="13" t="s">
        <v>170</v>
      </c>
      <c r="O303" s="13" t="s">
        <v>148</v>
      </c>
      <c r="P303" s="13" t="s">
        <v>171</v>
      </c>
      <c r="U303" s="12">
        <f t="shared" si="251"/>
        <v>90</v>
      </c>
      <c r="X303" s="13"/>
      <c r="Y303" s="13"/>
      <c r="AA303" s="34" t="s">
        <v>84</v>
      </c>
      <c r="AB303" s="25">
        <v>0</v>
      </c>
      <c r="AC303" s="25">
        <f t="shared" si="224"/>
        <v>0</v>
      </c>
      <c r="AD303" s="55"/>
      <c r="AE303" s="55"/>
      <c r="AF303" s="45">
        <f t="shared" si="225"/>
        <v>0</v>
      </c>
      <c r="AG303" s="46" t="e">
        <f t="shared" si="252"/>
        <v>#DIV/0!</v>
      </c>
      <c r="AH303" s="26">
        <f t="shared" si="227"/>
        <v>0</v>
      </c>
      <c r="AI303" s="46" t="e">
        <f t="shared" si="253"/>
        <v>#DIV/0!</v>
      </c>
      <c r="AJ303" s="46" t="e">
        <f t="shared" si="254"/>
        <v>#DIV/0!</v>
      </c>
      <c r="AK303" s="61">
        <v>1</v>
      </c>
      <c r="AL303" s="27" t="e">
        <f t="shared" si="255"/>
        <v>#DIV/0!</v>
      </c>
      <c r="AM303" s="25" t="e">
        <f t="shared" si="231"/>
        <v>#DIV/0!</v>
      </c>
      <c r="AN303" s="25" t="e">
        <f t="shared" si="232"/>
        <v>#DIV/0!</v>
      </c>
      <c r="AO303" s="25" t="e">
        <f t="shared" si="256"/>
        <v>#DIV/0!</v>
      </c>
      <c r="AR303" s="11">
        <f t="shared" si="257"/>
        <v>180</v>
      </c>
      <c r="AS303" s="20" t="s">
        <v>147</v>
      </c>
      <c r="AU303" s="13" t="s">
        <v>142</v>
      </c>
      <c r="AV303" s="75" t="e">
        <f>VLOOKUP(AT303,Ülke!$A$1:$D$46,2,0)</f>
        <v>#N/A</v>
      </c>
      <c r="AW303" s="29" t="e">
        <f t="shared" si="258"/>
        <v>#DIV/0!</v>
      </c>
      <c r="AX303" s="64" t="e">
        <f t="shared" si="259"/>
        <v>#DIV/0!</v>
      </c>
      <c r="AY303" s="65">
        <v>43846</v>
      </c>
      <c r="AZ303" s="65">
        <v>44675</v>
      </c>
      <c r="BA303" s="50">
        <f t="shared" si="260"/>
        <v>-44675</v>
      </c>
      <c r="BB303" s="66" t="e">
        <f t="shared" si="261"/>
        <v>#DIV/0!</v>
      </c>
      <c r="BC303" s="67">
        <v>44676</v>
      </c>
      <c r="BD303" s="66" t="s">
        <v>118</v>
      </c>
      <c r="BE303" s="58" t="e">
        <f t="shared" si="262"/>
        <v>#DIV/0!</v>
      </c>
      <c r="BF303" s="30" t="e">
        <f t="shared" si="263"/>
        <v>#DIV/0!</v>
      </c>
      <c r="BG303" s="31"/>
      <c r="BH303" s="32" t="e">
        <f t="shared" si="264"/>
        <v>#DIV/0!</v>
      </c>
      <c r="BI303" s="28">
        <v>0.05</v>
      </c>
      <c r="BJ303" s="28">
        <v>2.5000000000000001E-2</v>
      </c>
      <c r="BK303" s="33" t="e">
        <f t="shared" si="242"/>
        <v>#DIV/0!</v>
      </c>
      <c r="BL303" s="33" t="e">
        <f t="shared" si="248"/>
        <v>#DIV/0!</v>
      </c>
      <c r="BM303" s="48" t="s">
        <v>139</v>
      </c>
      <c r="BO303" s="14" t="s">
        <v>84</v>
      </c>
      <c r="BP303" s="68"/>
      <c r="BQ303" s="14"/>
      <c r="BR303" s="35">
        <v>1257250.1000000001</v>
      </c>
      <c r="BS303" s="73">
        <v>62862.51</v>
      </c>
      <c r="BT303" s="98" t="e">
        <f t="shared" si="265"/>
        <v>#DIV/0!</v>
      </c>
      <c r="BU303" s="35">
        <v>45540</v>
      </c>
      <c r="BV303" s="36" t="s">
        <v>84</v>
      </c>
      <c r="BW303" s="37" t="s">
        <v>90</v>
      </c>
      <c r="BX303" s="38"/>
      <c r="BY303" s="36" t="s">
        <v>84</v>
      </c>
      <c r="BZ303" s="57">
        <v>2023</v>
      </c>
      <c r="CA303" s="32">
        <f>VLOOKUP(BZ303,$GP$1:$GR$17,2,0)</f>
        <v>31680</v>
      </c>
      <c r="CB303" s="32">
        <f>VLOOKUP(BZ303,$GP$1:$GR$17,3,0)</f>
        <v>264294</v>
      </c>
      <c r="CC303" s="32" t="e">
        <f t="shared" si="249"/>
        <v>#DIV/0!</v>
      </c>
      <c r="CD303" s="14" t="str">
        <f t="shared" si="244"/>
        <v/>
      </c>
      <c r="CF303" s="69">
        <f t="shared" si="245"/>
        <v>45540</v>
      </c>
      <c r="CG303" s="69" t="e">
        <f t="shared" si="246"/>
        <v>#DIV/0!</v>
      </c>
      <c r="CH303" s="69" t="e">
        <f t="shared" si="247"/>
        <v>#DIV/0!</v>
      </c>
      <c r="CL303" s="25"/>
      <c r="CM303" s="25"/>
      <c r="CN303" s="25"/>
      <c r="CR303" s="25"/>
      <c r="CS303" s="25"/>
      <c r="CT303" s="25"/>
      <c r="CX303" s="25"/>
      <c r="CY303" s="25"/>
      <c r="CZ303" s="25"/>
      <c r="DD303" s="25"/>
      <c r="DE303" s="25"/>
      <c r="DF303" s="25"/>
      <c r="DG303" s="25">
        <f t="shared" si="250"/>
        <v>0</v>
      </c>
    </row>
    <row r="304" spans="1:111" x14ac:dyDescent="0.25">
      <c r="A304" s="13"/>
      <c r="B304" s="13"/>
      <c r="C304" s="13"/>
      <c r="D304" s="24"/>
      <c r="E304" s="24"/>
      <c r="F304" s="100">
        <f t="shared" si="222"/>
        <v>0</v>
      </c>
      <c r="G304" s="21"/>
      <c r="J304" s="63"/>
      <c r="L304" s="63" t="s">
        <v>58</v>
      </c>
      <c r="M304" s="23" t="s">
        <v>61</v>
      </c>
      <c r="N304" s="13" t="s">
        <v>170</v>
      </c>
      <c r="O304" s="13" t="s">
        <v>148</v>
      </c>
      <c r="P304" s="13" t="s">
        <v>171</v>
      </c>
      <c r="U304" s="12">
        <f t="shared" si="251"/>
        <v>90</v>
      </c>
      <c r="X304" s="13"/>
      <c r="Y304" s="13"/>
      <c r="AA304" s="34" t="s">
        <v>84</v>
      </c>
      <c r="AB304" s="25">
        <v>0</v>
      </c>
      <c r="AC304" s="25">
        <f t="shared" si="224"/>
        <v>0</v>
      </c>
      <c r="AD304" s="55"/>
      <c r="AE304" s="55"/>
      <c r="AF304" s="45">
        <f t="shared" si="225"/>
        <v>0</v>
      </c>
      <c r="AG304" s="46" t="e">
        <f t="shared" si="252"/>
        <v>#DIV/0!</v>
      </c>
      <c r="AH304" s="26">
        <f t="shared" si="227"/>
        <v>0</v>
      </c>
      <c r="AI304" s="46" t="e">
        <f t="shared" si="253"/>
        <v>#DIV/0!</v>
      </c>
      <c r="AJ304" s="46" t="e">
        <f t="shared" si="254"/>
        <v>#DIV/0!</v>
      </c>
      <c r="AK304" s="61">
        <v>1</v>
      </c>
      <c r="AL304" s="27" t="e">
        <f t="shared" si="255"/>
        <v>#DIV/0!</v>
      </c>
      <c r="AM304" s="25" t="e">
        <f t="shared" si="231"/>
        <v>#DIV/0!</v>
      </c>
      <c r="AN304" s="25" t="e">
        <f t="shared" si="232"/>
        <v>#DIV/0!</v>
      </c>
      <c r="AO304" s="25" t="e">
        <f t="shared" si="256"/>
        <v>#DIV/0!</v>
      </c>
      <c r="AR304" s="11">
        <f t="shared" si="257"/>
        <v>180</v>
      </c>
      <c r="AS304" s="20" t="s">
        <v>147</v>
      </c>
      <c r="AU304" s="13" t="s">
        <v>142</v>
      </c>
      <c r="AV304" s="75" t="e">
        <f>VLOOKUP(AT304,Ülke!$A$1:$D$46,2,0)</f>
        <v>#N/A</v>
      </c>
      <c r="AW304" s="29" t="e">
        <f t="shared" si="258"/>
        <v>#DIV/0!</v>
      </c>
      <c r="AX304" s="64" t="e">
        <f t="shared" si="259"/>
        <v>#DIV/0!</v>
      </c>
      <c r="AY304" s="65">
        <v>43846</v>
      </c>
      <c r="AZ304" s="65">
        <v>44675</v>
      </c>
      <c r="BA304" s="50">
        <f t="shared" si="260"/>
        <v>-44675</v>
      </c>
      <c r="BB304" s="66" t="e">
        <f t="shared" si="261"/>
        <v>#DIV/0!</v>
      </c>
      <c r="BC304" s="67">
        <v>44676</v>
      </c>
      <c r="BD304" s="66" t="s">
        <v>118</v>
      </c>
      <c r="BE304" s="58" t="e">
        <f t="shared" si="262"/>
        <v>#DIV/0!</v>
      </c>
      <c r="BF304" s="30" t="e">
        <f t="shared" si="263"/>
        <v>#DIV/0!</v>
      </c>
      <c r="BG304" s="31"/>
      <c r="BH304" s="32" t="e">
        <f t="shared" si="264"/>
        <v>#DIV/0!</v>
      </c>
      <c r="BI304" s="28">
        <v>0.05</v>
      </c>
      <c r="BJ304" s="28">
        <v>2.5000000000000001E-2</v>
      </c>
      <c r="BK304" s="33" t="e">
        <f t="shared" si="242"/>
        <v>#DIV/0!</v>
      </c>
      <c r="BL304" s="33" t="e">
        <f t="shared" si="248"/>
        <v>#DIV/0!</v>
      </c>
      <c r="BM304" s="48" t="s">
        <v>139</v>
      </c>
      <c r="BO304" s="14" t="s">
        <v>84</v>
      </c>
      <c r="BP304" s="68"/>
      <c r="BQ304" s="14"/>
      <c r="BR304" s="35">
        <v>1257250.1000000001</v>
      </c>
      <c r="BS304" s="73">
        <v>62862.51</v>
      </c>
      <c r="BT304" s="98" t="e">
        <f t="shared" si="265"/>
        <v>#DIV/0!</v>
      </c>
      <c r="BU304" s="35">
        <v>45540</v>
      </c>
      <c r="BV304" s="36" t="s">
        <v>84</v>
      </c>
      <c r="BW304" s="37" t="s">
        <v>90</v>
      </c>
      <c r="BX304" s="38"/>
      <c r="BY304" s="36" t="s">
        <v>84</v>
      </c>
      <c r="BZ304" s="57">
        <v>2023</v>
      </c>
      <c r="CA304" s="32">
        <f>VLOOKUP(BZ304,$GP$1:$GR$17,2,0)</f>
        <v>31680</v>
      </c>
      <c r="CB304" s="32">
        <f>VLOOKUP(BZ304,$GP$1:$GR$17,3,0)</f>
        <v>264294</v>
      </c>
      <c r="CC304" s="32" t="e">
        <f t="shared" si="249"/>
        <v>#DIV/0!</v>
      </c>
      <c r="CD304" s="14" t="str">
        <f t="shared" si="244"/>
        <v/>
      </c>
      <c r="CF304" s="69">
        <f t="shared" si="245"/>
        <v>45540</v>
      </c>
      <c r="CG304" s="69" t="e">
        <f t="shared" si="246"/>
        <v>#DIV/0!</v>
      </c>
      <c r="CH304" s="69" t="e">
        <f t="shared" si="247"/>
        <v>#DIV/0!</v>
      </c>
      <c r="CL304" s="25"/>
      <c r="CM304" s="25"/>
      <c r="CN304" s="25"/>
      <c r="CR304" s="25"/>
      <c r="CS304" s="25"/>
      <c r="CT304" s="25"/>
      <c r="CX304" s="25"/>
      <c r="CY304" s="25"/>
      <c r="CZ304" s="25"/>
      <c r="DD304" s="25"/>
      <c r="DE304" s="25"/>
      <c r="DF304" s="25"/>
      <c r="DG304" s="25">
        <f t="shared" si="250"/>
        <v>0</v>
      </c>
    </row>
    <row r="305" spans="1:111" x14ac:dyDescent="0.25">
      <c r="A305" s="13"/>
      <c r="B305" s="13"/>
      <c r="C305" s="13"/>
      <c r="D305" s="24"/>
      <c r="E305" s="24"/>
      <c r="F305" s="100">
        <f t="shared" si="222"/>
        <v>0</v>
      </c>
      <c r="G305" s="21"/>
      <c r="J305" s="63"/>
      <c r="L305" s="63" t="s">
        <v>58</v>
      </c>
      <c r="M305" s="23" t="s">
        <v>61</v>
      </c>
      <c r="N305" s="13" t="s">
        <v>170</v>
      </c>
      <c r="O305" s="13" t="s">
        <v>148</v>
      </c>
      <c r="P305" s="13" t="s">
        <v>171</v>
      </c>
      <c r="U305" s="12">
        <f t="shared" si="251"/>
        <v>90</v>
      </c>
      <c r="X305" s="13"/>
      <c r="Y305" s="13"/>
      <c r="AA305" s="34" t="s">
        <v>84</v>
      </c>
      <c r="AB305" s="25">
        <v>0</v>
      </c>
      <c r="AC305" s="25">
        <f t="shared" si="224"/>
        <v>0</v>
      </c>
      <c r="AD305" s="55"/>
      <c r="AE305" s="55"/>
      <c r="AF305" s="45">
        <f t="shared" si="225"/>
        <v>0</v>
      </c>
      <c r="AG305" s="46" t="e">
        <f t="shared" si="252"/>
        <v>#DIV/0!</v>
      </c>
      <c r="AH305" s="26">
        <f t="shared" si="227"/>
        <v>0</v>
      </c>
      <c r="AI305" s="46" t="e">
        <f t="shared" si="253"/>
        <v>#DIV/0!</v>
      </c>
      <c r="AJ305" s="46" t="e">
        <f t="shared" si="254"/>
        <v>#DIV/0!</v>
      </c>
      <c r="AK305" s="61">
        <v>1</v>
      </c>
      <c r="AL305" s="27" t="e">
        <f t="shared" si="255"/>
        <v>#DIV/0!</v>
      </c>
      <c r="AM305" s="25" t="e">
        <f t="shared" si="231"/>
        <v>#DIV/0!</v>
      </c>
      <c r="AN305" s="25" t="e">
        <f t="shared" si="232"/>
        <v>#DIV/0!</v>
      </c>
      <c r="AO305" s="25" t="e">
        <f t="shared" si="256"/>
        <v>#DIV/0!</v>
      </c>
      <c r="AR305" s="11">
        <f t="shared" si="257"/>
        <v>180</v>
      </c>
      <c r="AS305" s="20" t="s">
        <v>147</v>
      </c>
      <c r="AU305" s="13" t="s">
        <v>142</v>
      </c>
      <c r="AV305" s="75" t="e">
        <f>VLOOKUP(AT305,Ülke!$A$1:$D$46,2,0)</f>
        <v>#N/A</v>
      </c>
      <c r="AW305" s="29" t="e">
        <f t="shared" si="258"/>
        <v>#DIV/0!</v>
      </c>
      <c r="AX305" s="64" t="e">
        <f t="shared" si="259"/>
        <v>#DIV/0!</v>
      </c>
      <c r="AY305" s="65">
        <v>43846</v>
      </c>
      <c r="AZ305" s="65">
        <v>44675</v>
      </c>
      <c r="BA305" s="50">
        <f t="shared" si="260"/>
        <v>-44675</v>
      </c>
      <c r="BB305" s="66" t="e">
        <f t="shared" si="261"/>
        <v>#DIV/0!</v>
      </c>
      <c r="BC305" s="67">
        <v>44676</v>
      </c>
      <c r="BD305" s="66" t="s">
        <v>118</v>
      </c>
      <c r="BE305" s="58" t="e">
        <f t="shared" si="262"/>
        <v>#DIV/0!</v>
      </c>
      <c r="BF305" s="30" t="e">
        <f t="shared" si="263"/>
        <v>#DIV/0!</v>
      </c>
      <c r="BG305" s="31"/>
      <c r="BH305" s="32" t="e">
        <f t="shared" si="264"/>
        <v>#DIV/0!</v>
      </c>
      <c r="BI305" s="28">
        <v>0.05</v>
      </c>
      <c r="BJ305" s="28">
        <v>2.5000000000000001E-2</v>
      </c>
      <c r="BK305" s="33" t="e">
        <f t="shared" si="242"/>
        <v>#DIV/0!</v>
      </c>
      <c r="BL305" s="33" t="e">
        <f t="shared" si="248"/>
        <v>#DIV/0!</v>
      </c>
      <c r="BM305" s="48" t="s">
        <v>139</v>
      </c>
      <c r="BO305" s="14" t="s">
        <v>84</v>
      </c>
      <c r="BP305" s="68"/>
      <c r="BQ305" s="14"/>
      <c r="BR305" s="35">
        <v>1257250.1000000001</v>
      </c>
      <c r="BS305" s="73">
        <v>62862.51</v>
      </c>
      <c r="BT305" s="98" t="e">
        <f t="shared" si="265"/>
        <v>#DIV/0!</v>
      </c>
      <c r="BU305" s="35">
        <v>45540</v>
      </c>
      <c r="BV305" s="36" t="s">
        <v>84</v>
      </c>
      <c r="BW305" s="37" t="s">
        <v>90</v>
      </c>
      <c r="BX305" s="38"/>
      <c r="BY305" s="36" t="s">
        <v>84</v>
      </c>
      <c r="BZ305" s="57">
        <v>2023</v>
      </c>
      <c r="CA305" s="32">
        <f>VLOOKUP(BZ305,$GP$1:$GR$17,2,0)</f>
        <v>31680</v>
      </c>
      <c r="CB305" s="32">
        <f>VLOOKUP(BZ305,$GP$1:$GR$17,3,0)</f>
        <v>264294</v>
      </c>
      <c r="CC305" s="32" t="e">
        <f t="shared" si="249"/>
        <v>#DIV/0!</v>
      </c>
      <c r="CD305" s="14" t="str">
        <f t="shared" si="244"/>
        <v/>
      </c>
      <c r="CF305" s="69">
        <f t="shared" si="245"/>
        <v>45540</v>
      </c>
      <c r="CG305" s="69" t="e">
        <f t="shared" si="246"/>
        <v>#DIV/0!</v>
      </c>
      <c r="CH305" s="69" t="e">
        <f t="shared" si="247"/>
        <v>#DIV/0!</v>
      </c>
      <c r="CL305" s="25"/>
      <c r="CM305" s="25"/>
      <c r="CN305" s="25"/>
      <c r="CR305" s="25"/>
      <c r="CS305" s="25"/>
      <c r="CT305" s="25"/>
      <c r="CX305" s="25"/>
      <c r="CY305" s="25"/>
      <c r="CZ305" s="25"/>
      <c r="DD305" s="25"/>
      <c r="DE305" s="25"/>
      <c r="DF305" s="25"/>
      <c r="DG305" s="25">
        <f t="shared" si="250"/>
        <v>0</v>
      </c>
    </row>
    <row r="306" spans="1:111" x14ac:dyDescent="0.25">
      <c r="A306" s="13"/>
      <c r="B306" s="13"/>
      <c r="C306" s="13"/>
      <c r="D306" s="24"/>
      <c r="E306" s="24"/>
      <c r="F306" s="100">
        <f t="shared" si="222"/>
        <v>0</v>
      </c>
      <c r="G306" s="21"/>
      <c r="J306" s="63"/>
      <c r="L306" s="63" t="s">
        <v>58</v>
      </c>
      <c r="M306" s="23" t="s">
        <v>61</v>
      </c>
      <c r="N306" s="13" t="s">
        <v>170</v>
      </c>
      <c r="O306" s="13" t="s">
        <v>148</v>
      </c>
      <c r="P306" s="13" t="s">
        <v>171</v>
      </c>
      <c r="U306" s="12">
        <f t="shared" si="251"/>
        <v>90</v>
      </c>
      <c r="X306" s="13"/>
      <c r="Y306" s="13"/>
      <c r="AA306" s="34" t="s">
        <v>84</v>
      </c>
      <c r="AB306" s="25">
        <v>0</v>
      </c>
      <c r="AC306" s="25">
        <f t="shared" si="224"/>
        <v>0</v>
      </c>
      <c r="AD306" s="55"/>
      <c r="AE306" s="55"/>
      <c r="AF306" s="45">
        <f t="shared" si="225"/>
        <v>0</v>
      </c>
      <c r="AG306" s="46" t="e">
        <f t="shared" si="252"/>
        <v>#DIV/0!</v>
      </c>
      <c r="AH306" s="26">
        <f t="shared" si="227"/>
        <v>0</v>
      </c>
      <c r="AI306" s="46" t="e">
        <f t="shared" si="253"/>
        <v>#DIV/0!</v>
      </c>
      <c r="AJ306" s="46" t="e">
        <f t="shared" si="254"/>
        <v>#DIV/0!</v>
      </c>
      <c r="AK306" s="61">
        <v>1</v>
      </c>
      <c r="AL306" s="27" t="e">
        <f t="shared" si="255"/>
        <v>#DIV/0!</v>
      </c>
      <c r="AM306" s="25" t="e">
        <f t="shared" si="231"/>
        <v>#DIV/0!</v>
      </c>
      <c r="AN306" s="25" t="e">
        <f t="shared" si="232"/>
        <v>#DIV/0!</v>
      </c>
      <c r="AO306" s="25" t="e">
        <f t="shared" si="256"/>
        <v>#DIV/0!</v>
      </c>
      <c r="AR306" s="11">
        <f t="shared" si="257"/>
        <v>180</v>
      </c>
      <c r="AS306" s="20" t="s">
        <v>147</v>
      </c>
      <c r="AU306" s="13" t="s">
        <v>142</v>
      </c>
      <c r="AV306" s="75" t="e">
        <f>VLOOKUP(AT306,Ülke!$A$1:$D$46,2,0)</f>
        <v>#N/A</v>
      </c>
      <c r="AW306" s="29" t="e">
        <f t="shared" si="258"/>
        <v>#DIV/0!</v>
      </c>
      <c r="AX306" s="64" t="e">
        <f t="shared" si="259"/>
        <v>#DIV/0!</v>
      </c>
      <c r="AY306" s="65">
        <v>43846</v>
      </c>
      <c r="AZ306" s="65">
        <v>44675</v>
      </c>
      <c r="BA306" s="50">
        <f t="shared" si="260"/>
        <v>-44675</v>
      </c>
      <c r="BB306" s="66" t="e">
        <f t="shared" si="261"/>
        <v>#DIV/0!</v>
      </c>
      <c r="BC306" s="67">
        <v>44676</v>
      </c>
      <c r="BD306" s="66" t="s">
        <v>118</v>
      </c>
      <c r="BE306" s="58" t="e">
        <f t="shared" si="262"/>
        <v>#DIV/0!</v>
      </c>
      <c r="BF306" s="30" t="e">
        <f t="shared" si="263"/>
        <v>#DIV/0!</v>
      </c>
      <c r="BG306" s="31"/>
      <c r="BH306" s="32" t="e">
        <f t="shared" si="264"/>
        <v>#DIV/0!</v>
      </c>
      <c r="BI306" s="28">
        <v>0.05</v>
      </c>
      <c r="BJ306" s="28">
        <v>2.5000000000000001E-2</v>
      </c>
      <c r="BK306" s="33" t="e">
        <f t="shared" si="242"/>
        <v>#DIV/0!</v>
      </c>
      <c r="BL306" s="33" t="e">
        <f t="shared" si="248"/>
        <v>#DIV/0!</v>
      </c>
      <c r="BM306" s="48" t="s">
        <v>139</v>
      </c>
      <c r="BO306" s="14" t="s">
        <v>84</v>
      </c>
      <c r="BP306" s="68"/>
      <c r="BQ306" s="14"/>
      <c r="BR306" s="35">
        <v>1257250.1000000001</v>
      </c>
      <c r="BS306" s="73">
        <v>62862.51</v>
      </c>
      <c r="BT306" s="98" t="e">
        <f t="shared" si="265"/>
        <v>#DIV/0!</v>
      </c>
      <c r="BU306" s="35">
        <v>45540</v>
      </c>
      <c r="BV306" s="36" t="s">
        <v>84</v>
      </c>
      <c r="BW306" s="37" t="s">
        <v>90</v>
      </c>
      <c r="BX306" s="38"/>
      <c r="BY306" s="36" t="s">
        <v>84</v>
      </c>
      <c r="BZ306" s="57">
        <v>2023</v>
      </c>
      <c r="CA306" s="32">
        <f>VLOOKUP(BZ306,$GP$1:$GR$17,2,0)</f>
        <v>31680</v>
      </c>
      <c r="CB306" s="32">
        <f>VLOOKUP(BZ306,$GP$1:$GR$17,3,0)</f>
        <v>264294</v>
      </c>
      <c r="CC306" s="32" t="e">
        <f t="shared" si="249"/>
        <v>#DIV/0!</v>
      </c>
      <c r="CD306" s="14" t="str">
        <f t="shared" si="244"/>
        <v/>
      </c>
      <c r="CF306" s="69">
        <f t="shared" si="245"/>
        <v>45540</v>
      </c>
      <c r="CG306" s="69" t="e">
        <f t="shared" si="246"/>
        <v>#DIV/0!</v>
      </c>
      <c r="CH306" s="69" t="e">
        <f t="shared" si="247"/>
        <v>#DIV/0!</v>
      </c>
      <c r="CL306" s="25"/>
      <c r="CM306" s="25"/>
      <c r="CN306" s="25"/>
      <c r="CR306" s="25"/>
      <c r="CS306" s="25"/>
      <c r="CT306" s="25"/>
      <c r="CX306" s="25"/>
      <c r="CY306" s="25"/>
      <c r="CZ306" s="25"/>
      <c r="DD306" s="25"/>
      <c r="DE306" s="25"/>
      <c r="DF306" s="25"/>
      <c r="DG306" s="25">
        <f t="shared" si="250"/>
        <v>0</v>
      </c>
    </row>
    <row r="307" spans="1:111" x14ac:dyDescent="0.25">
      <c r="A307" s="13"/>
      <c r="B307" s="13"/>
      <c r="C307" s="13"/>
      <c r="D307" s="24"/>
      <c r="E307" s="24"/>
      <c r="F307" s="100">
        <f t="shared" si="222"/>
        <v>0</v>
      </c>
      <c r="G307" s="21"/>
      <c r="J307" s="63"/>
      <c r="L307" s="63" t="s">
        <v>58</v>
      </c>
      <c r="M307" s="23" t="s">
        <v>61</v>
      </c>
      <c r="N307" s="13" t="s">
        <v>170</v>
      </c>
      <c r="O307" s="13" t="s">
        <v>148</v>
      </c>
      <c r="P307" s="13" t="s">
        <v>171</v>
      </c>
      <c r="U307" s="12">
        <f t="shared" si="251"/>
        <v>90</v>
      </c>
      <c r="X307" s="13"/>
      <c r="Y307" s="13"/>
      <c r="AA307" s="34" t="s">
        <v>84</v>
      </c>
      <c r="AB307" s="25">
        <v>0</v>
      </c>
      <c r="AC307" s="25">
        <f t="shared" si="224"/>
        <v>0</v>
      </c>
      <c r="AD307" s="55"/>
      <c r="AE307" s="55"/>
      <c r="AF307" s="45">
        <f t="shared" si="225"/>
        <v>0</v>
      </c>
      <c r="AG307" s="46" t="e">
        <f t="shared" si="252"/>
        <v>#DIV/0!</v>
      </c>
      <c r="AH307" s="26">
        <f t="shared" si="227"/>
        <v>0</v>
      </c>
      <c r="AI307" s="46" t="e">
        <f t="shared" si="253"/>
        <v>#DIV/0!</v>
      </c>
      <c r="AJ307" s="46" t="e">
        <f t="shared" si="254"/>
        <v>#DIV/0!</v>
      </c>
      <c r="AK307" s="61">
        <v>1</v>
      </c>
      <c r="AL307" s="27" t="e">
        <f t="shared" si="255"/>
        <v>#DIV/0!</v>
      </c>
      <c r="AM307" s="25" t="e">
        <f t="shared" si="231"/>
        <v>#DIV/0!</v>
      </c>
      <c r="AN307" s="25" t="e">
        <f t="shared" si="232"/>
        <v>#DIV/0!</v>
      </c>
      <c r="AO307" s="25" t="e">
        <f t="shared" si="256"/>
        <v>#DIV/0!</v>
      </c>
      <c r="AR307" s="11">
        <f t="shared" si="257"/>
        <v>180</v>
      </c>
      <c r="AS307" s="20" t="s">
        <v>147</v>
      </c>
      <c r="AU307" s="13" t="s">
        <v>142</v>
      </c>
      <c r="AV307" s="75" t="e">
        <f>VLOOKUP(AT307,Ülke!$A$1:$D$46,2,0)</f>
        <v>#N/A</v>
      </c>
      <c r="AW307" s="29" t="e">
        <f t="shared" si="258"/>
        <v>#DIV/0!</v>
      </c>
      <c r="AX307" s="64" t="e">
        <f t="shared" si="259"/>
        <v>#DIV/0!</v>
      </c>
      <c r="AY307" s="65">
        <v>43846</v>
      </c>
      <c r="AZ307" s="65">
        <v>44675</v>
      </c>
      <c r="BA307" s="50">
        <f t="shared" si="260"/>
        <v>-44675</v>
      </c>
      <c r="BB307" s="66" t="e">
        <f t="shared" si="261"/>
        <v>#DIV/0!</v>
      </c>
      <c r="BC307" s="67">
        <v>44676</v>
      </c>
      <c r="BD307" s="66" t="s">
        <v>118</v>
      </c>
      <c r="BE307" s="58" t="e">
        <f t="shared" si="262"/>
        <v>#DIV/0!</v>
      </c>
      <c r="BF307" s="30" t="e">
        <f t="shared" si="263"/>
        <v>#DIV/0!</v>
      </c>
      <c r="BG307" s="31"/>
      <c r="BH307" s="32" t="e">
        <f t="shared" si="264"/>
        <v>#DIV/0!</v>
      </c>
      <c r="BI307" s="28">
        <v>0.05</v>
      </c>
      <c r="BJ307" s="28">
        <v>2.5000000000000001E-2</v>
      </c>
      <c r="BK307" s="33" t="e">
        <f t="shared" si="242"/>
        <v>#DIV/0!</v>
      </c>
      <c r="BL307" s="33" t="e">
        <f t="shared" si="248"/>
        <v>#DIV/0!</v>
      </c>
      <c r="BM307" s="48" t="s">
        <v>139</v>
      </c>
      <c r="BO307" s="14" t="s">
        <v>84</v>
      </c>
      <c r="BP307" s="68"/>
      <c r="BQ307" s="14"/>
      <c r="BR307" s="35">
        <v>1257250.1000000001</v>
      </c>
      <c r="BS307" s="73">
        <v>62862.51</v>
      </c>
      <c r="BT307" s="98" t="e">
        <f t="shared" si="265"/>
        <v>#DIV/0!</v>
      </c>
      <c r="BU307" s="35">
        <v>45540</v>
      </c>
      <c r="BV307" s="36" t="s">
        <v>84</v>
      </c>
      <c r="BW307" s="37" t="s">
        <v>90</v>
      </c>
      <c r="BX307" s="38"/>
      <c r="BY307" s="36" t="s">
        <v>84</v>
      </c>
      <c r="BZ307" s="57">
        <v>2023</v>
      </c>
      <c r="CA307" s="32">
        <f>VLOOKUP(BZ307,$GP$1:$GR$17,2,0)</f>
        <v>31680</v>
      </c>
      <c r="CB307" s="32">
        <f>VLOOKUP(BZ307,$GP$1:$GR$17,3,0)</f>
        <v>264294</v>
      </c>
      <c r="CC307" s="32" t="e">
        <f t="shared" si="249"/>
        <v>#DIV/0!</v>
      </c>
      <c r="CD307" s="14" t="str">
        <f t="shared" si="244"/>
        <v/>
      </c>
      <c r="CF307" s="69">
        <f t="shared" si="245"/>
        <v>45540</v>
      </c>
      <c r="CG307" s="69" t="e">
        <f t="shared" si="246"/>
        <v>#DIV/0!</v>
      </c>
      <c r="CH307" s="69" t="e">
        <f t="shared" si="247"/>
        <v>#DIV/0!</v>
      </c>
      <c r="CL307" s="25"/>
      <c r="CM307" s="25"/>
      <c r="CN307" s="25"/>
      <c r="CR307" s="25"/>
      <c r="CS307" s="25"/>
      <c r="CT307" s="25"/>
      <c r="CX307" s="25"/>
      <c r="CY307" s="25"/>
      <c r="CZ307" s="25"/>
      <c r="DD307" s="25"/>
      <c r="DE307" s="25"/>
      <c r="DF307" s="25"/>
      <c r="DG307" s="25">
        <f t="shared" si="250"/>
        <v>0</v>
      </c>
    </row>
    <row r="308" spans="1:111" x14ac:dyDescent="0.25">
      <c r="A308" s="13"/>
      <c r="B308" s="13"/>
      <c r="C308" s="13"/>
      <c r="D308" s="24"/>
      <c r="E308" s="24"/>
      <c r="F308" s="100">
        <f t="shared" si="222"/>
        <v>0</v>
      </c>
      <c r="G308" s="21"/>
      <c r="J308" s="63"/>
      <c r="L308" s="63" t="s">
        <v>58</v>
      </c>
      <c r="M308" s="23" t="s">
        <v>61</v>
      </c>
      <c r="N308" s="13" t="s">
        <v>170</v>
      </c>
      <c r="O308" s="13" t="s">
        <v>148</v>
      </c>
      <c r="P308" s="13" t="s">
        <v>171</v>
      </c>
      <c r="U308" s="12">
        <f t="shared" si="251"/>
        <v>90</v>
      </c>
      <c r="X308" s="13"/>
      <c r="Y308" s="13"/>
      <c r="AA308" s="34" t="s">
        <v>84</v>
      </c>
      <c r="AB308" s="25">
        <v>0</v>
      </c>
      <c r="AC308" s="25">
        <f t="shared" si="224"/>
        <v>0</v>
      </c>
      <c r="AD308" s="55"/>
      <c r="AE308" s="55"/>
      <c r="AF308" s="45">
        <f t="shared" si="225"/>
        <v>0</v>
      </c>
      <c r="AG308" s="46" t="e">
        <f t="shared" si="252"/>
        <v>#DIV/0!</v>
      </c>
      <c r="AH308" s="26">
        <f t="shared" si="227"/>
        <v>0</v>
      </c>
      <c r="AI308" s="46" t="e">
        <f t="shared" si="253"/>
        <v>#DIV/0!</v>
      </c>
      <c r="AJ308" s="46" t="e">
        <f t="shared" si="254"/>
        <v>#DIV/0!</v>
      </c>
      <c r="AK308" s="61">
        <v>1</v>
      </c>
      <c r="AL308" s="27" t="e">
        <f t="shared" si="255"/>
        <v>#DIV/0!</v>
      </c>
      <c r="AM308" s="25" t="e">
        <f t="shared" si="231"/>
        <v>#DIV/0!</v>
      </c>
      <c r="AN308" s="25" t="e">
        <f t="shared" si="232"/>
        <v>#DIV/0!</v>
      </c>
      <c r="AO308" s="25" t="e">
        <f t="shared" si="256"/>
        <v>#DIV/0!</v>
      </c>
      <c r="AR308" s="11">
        <f t="shared" si="257"/>
        <v>180</v>
      </c>
      <c r="AS308" s="20" t="s">
        <v>147</v>
      </c>
      <c r="AU308" s="13" t="s">
        <v>142</v>
      </c>
      <c r="AV308" s="75" t="e">
        <f>VLOOKUP(AT308,Ülke!$A$1:$D$46,2,0)</f>
        <v>#N/A</v>
      </c>
      <c r="AW308" s="29" t="e">
        <f t="shared" si="258"/>
        <v>#DIV/0!</v>
      </c>
      <c r="AX308" s="64" t="e">
        <f t="shared" si="259"/>
        <v>#DIV/0!</v>
      </c>
      <c r="AY308" s="65">
        <v>43846</v>
      </c>
      <c r="AZ308" s="65">
        <v>44675</v>
      </c>
      <c r="BA308" s="50">
        <f t="shared" si="260"/>
        <v>-44675</v>
      </c>
      <c r="BB308" s="66" t="e">
        <f t="shared" si="261"/>
        <v>#DIV/0!</v>
      </c>
      <c r="BC308" s="67">
        <v>44676</v>
      </c>
      <c r="BD308" s="66" t="s">
        <v>118</v>
      </c>
      <c r="BE308" s="58" t="e">
        <f t="shared" si="262"/>
        <v>#DIV/0!</v>
      </c>
      <c r="BF308" s="30" t="e">
        <f t="shared" si="263"/>
        <v>#DIV/0!</v>
      </c>
      <c r="BG308" s="31"/>
      <c r="BH308" s="32" t="e">
        <f t="shared" si="264"/>
        <v>#DIV/0!</v>
      </c>
      <c r="BI308" s="28">
        <v>0.05</v>
      </c>
      <c r="BJ308" s="28">
        <v>2.5000000000000001E-2</v>
      </c>
      <c r="BK308" s="33" t="e">
        <f t="shared" si="242"/>
        <v>#DIV/0!</v>
      </c>
      <c r="BL308" s="33" t="e">
        <f t="shared" si="248"/>
        <v>#DIV/0!</v>
      </c>
      <c r="BM308" s="48" t="s">
        <v>139</v>
      </c>
      <c r="BO308" s="14" t="s">
        <v>84</v>
      </c>
      <c r="BP308" s="68"/>
      <c r="BQ308" s="14"/>
      <c r="BR308" s="35">
        <v>1257250.1000000001</v>
      </c>
      <c r="BS308" s="73">
        <v>62862.51</v>
      </c>
      <c r="BT308" s="98" t="e">
        <f t="shared" si="265"/>
        <v>#DIV/0!</v>
      </c>
      <c r="BU308" s="35">
        <v>45540</v>
      </c>
      <c r="BV308" s="36" t="s">
        <v>84</v>
      </c>
      <c r="BW308" s="37" t="s">
        <v>90</v>
      </c>
      <c r="BX308" s="38"/>
      <c r="BY308" s="36" t="s">
        <v>84</v>
      </c>
      <c r="BZ308" s="57">
        <v>2023</v>
      </c>
      <c r="CA308" s="32">
        <f>VLOOKUP(BZ308,$GP$1:$GR$17,2,0)</f>
        <v>31680</v>
      </c>
      <c r="CB308" s="32">
        <f>VLOOKUP(BZ308,$GP$1:$GR$17,3,0)</f>
        <v>264294</v>
      </c>
      <c r="CC308" s="32" t="e">
        <f t="shared" si="249"/>
        <v>#DIV/0!</v>
      </c>
      <c r="CD308" s="14" t="str">
        <f t="shared" si="244"/>
        <v/>
      </c>
      <c r="CF308" s="69">
        <f t="shared" si="245"/>
        <v>45540</v>
      </c>
      <c r="CG308" s="69" t="e">
        <f t="shared" si="246"/>
        <v>#DIV/0!</v>
      </c>
      <c r="CH308" s="69" t="e">
        <f t="shared" si="247"/>
        <v>#DIV/0!</v>
      </c>
      <c r="CL308" s="25"/>
      <c r="CM308" s="25"/>
      <c r="CN308" s="25"/>
      <c r="CR308" s="25"/>
      <c r="CS308" s="25"/>
      <c r="CT308" s="25"/>
      <c r="CX308" s="25"/>
      <c r="CY308" s="25"/>
      <c r="CZ308" s="25"/>
      <c r="DD308" s="25"/>
      <c r="DE308" s="25"/>
      <c r="DF308" s="25"/>
      <c r="DG308" s="25">
        <f t="shared" si="250"/>
        <v>0</v>
      </c>
    </row>
    <row r="309" spans="1:111" x14ac:dyDescent="0.25">
      <c r="A309" s="13"/>
      <c r="B309" s="13"/>
      <c r="C309" s="13"/>
      <c r="D309" s="24"/>
      <c r="E309" s="24"/>
      <c r="F309" s="100">
        <f t="shared" si="222"/>
        <v>0</v>
      </c>
      <c r="G309" s="21"/>
      <c r="J309" s="63"/>
      <c r="L309" s="63" t="s">
        <v>58</v>
      </c>
      <c r="M309" s="23" t="s">
        <v>61</v>
      </c>
      <c r="N309" s="13" t="s">
        <v>170</v>
      </c>
      <c r="O309" s="13" t="s">
        <v>148</v>
      </c>
      <c r="P309" s="13" t="s">
        <v>171</v>
      </c>
      <c r="U309" s="12">
        <f t="shared" si="251"/>
        <v>90</v>
      </c>
      <c r="X309" s="13"/>
      <c r="Y309" s="13"/>
      <c r="AA309" s="34" t="s">
        <v>84</v>
      </c>
      <c r="AB309" s="25">
        <v>0</v>
      </c>
      <c r="AC309" s="25">
        <f t="shared" si="224"/>
        <v>0</v>
      </c>
      <c r="AD309" s="55"/>
      <c r="AE309" s="55"/>
      <c r="AF309" s="45">
        <f t="shared" si="225"/>
        <v>0</v>
      </c>
      <c r="AG309" s="46" t="e">
        <f t="shared" si="252"/>
        <v>#DIV/0!</v>
      </c>
      <c r="AH309" s="26">
        <f t="shared" si="227"/>
        <v>0</v>
      </c>
      <c r="AI309" s="46" t="e">
        <f t="shared" si="253"/>
        <v>#DIV/0!</v>
      </c>
      <c r="AJ309" s="46" t="e">
        <f t="shared" si="254"/>
        <v>#DIV/0!</v>
      </c>
      <c r="AK309" s="61">
        <v>1</v>
      </c>
      <c r="AL309" s="27" t="e">
        <f t="shared" si="255"/>
        <v>#DIV/0!</v>
      </c>
      <c r="AM309" s="25" t="e">
        <f t="shared" si="231"/>
        <v>#DIV/0!</v>
      </c>
      <c r="AN309" s="25" t="e">
        <f t="shared" si="232"/>
        <v>#DIV/0!</v>
      </c>
      <c r="AO309" s="25" t="e">
        <f t="shared" si="256"/>
        <v>#DIV/0!</v>
      </c>
      <c r="AR309" s="11">
        <f t="shared" si="257"/>
        <v>180</v>
      </c>
      <c r="AS309" s="20" t="s">
        <v>147</v>
      </c>
      <c r="AU309" s="13" t="s">
        <v>142</v>
      </c>
      <c r="AV309" s="75" t="e">
        <f>VLOOKUP(AT309,Ülke!$A$1:$D$46,2,0)</f>
        <v>#N/A</v>
      </c>
      <c r="AW309" s="29" t="e">
        <f t="shared" si="258"/>
        <v>#DIV/0!</v>
      </c>
      <c r="AX309" s="64" t="e">
        <f t="shared" si="259"/>
        <v>#DIV/0!</v>
      </c>
      <c r="AY309" s="65">
        <v>43846</v>
      </c>
      <c r="AZ309" s="65">
        <v>44675</v>
      </c>
      <c r="BA309" s="50">
        <f t="shared" si="260"/>
        <v>-44675</v>
      </c>
      <c r="BB309" s="66" t="e">
        <f t="shared" si="261"/>
        <v>#DIV/0!</v>
      </c>
      <c r="BC309" s="67">
        <v>44676</v>
      </c>
      <c r="BD309" s="66" t="s">
        <v>118</v>
      </c>
      <c r="BE309" s="58" t="e">
        <f t="shared" si="262"/>
        <v>#DIV/0!</v>
      </c>
      <c r="BF309" s="30" t="e">
        <f t="shared" si="263"/>
        <v>#DIV/0!</v>
      </c>
      <c r="BG309" s="31"/>
      <c r="BH309" s="32" t="e">
        <f t="shared" si="264"/>
        <v>#DIV/0!</v>
      </c>
      <c r="BI309" s="28">
        <v>0.05</v>
      </c>
      <c r="BJ309" s="28">
        <v>2.5000000000000001E-2</v>
      </c>
      <c r="BK309" s="33" t="e">
        <f t="shared" si="242"/>
        <v>#DIV/0!</v>
      </c>
      <c r="BL309" s="33" t="e">
        <f t="shared" si="248"/>
        <v>#DIV/0!</v>
      </c>
      <c r="BM309" s="48" t="s">
        <v>139</v>
      </c>
      <c r="BO309" s="14" t="s">
        <v>84</v>
      </c>
      <c r="BP309" s="68"/>
      <c r="BQ309" s="14"/>
      <c r="BR309" s="35">
        <v>1257250.1000000001</v>
      </c>
      <c r="BS309" s="73">
        <v>62862.51</v>
      </c>
      <c r="BT309" s="98" t="e">
        <f t="shared" si="265"/>
        <v>#DIV/0!</v>
      </c>
      <c r="BU309" s="35">
        <v>45540</v>
      </c>
      <c r="BV309" s="36" t="s">
        <v>84</v>
      </c>
      <c r="BW309" s="37" t="s">
        <v>90</v>
      </c>
      <c r="BX309" s="38"/>
      <c r="BY309" s="36" t="s">
        <v>84</v>
      </c>
      <c r="BZ309" s="57">
        <v>2023</v>
      </c>
      <c r="CA309" s="32">
        <f>VLOOKUP(BZ309,$GP$1:$GR$17,2,0)</f>
        <v>31680</v>
      </c>
      <c r="CB309" s="32">
        <f>VLOOKUP(BZ309,$GP$1:$GR$17,3,0)</f>
        <v>264294</v>
      </c>
      <c r="CC309" s="32" t="e">
        <f t="shared" si="249"/>
        <v>#DIV/0!</v>
      </c>
      <c r="CD309" s="14" t="str">
        <f t="shared" si="244"/>
        <v/>
      </c>
      <c r="CF309" s="69">
        <f t="shared" si="245"/>
        <v>45540</v>
      </c>
      <c r="CG309" s="69" t="e">
        <f t="shared" si="246"/>
        <v>#DIV/0!</v>
      </c>
      <c r="CH309" s="69" t="e">
        <f t="shared" si="247"/>
        <v>#DIV/0!</v>
      </c>
      <c r="CL309" s="25"/>
      <c r="CM309" s="25"/>
      <c r="CN309" s="25"/>
      <c r="CR309" s="25"/>
      <c r="CS309" s="25"/>
      <c r="CT309" s="25"/>
      <c r="CX309" s="25"/>
      <c r="CY309" s="25"/>
      <c r="CZ309" s="25"/>
      <c r="DD309" s="25"/>
      <c r="DE309" s="25"/>
      <c r="DF309" s="25"/>
      <c r="DG309" s="25">
        <f t="shared" si="250"/>
        <v>0</v>
      </c>
    </row>
    <row r="310" spans="1:111" x14ac:dyDescent="0.25">
      <c r="A310" s="13"/>
      <c r="B310" s="13"/>
      <c r="C310" s="13"/>
      <c r="D310" s="24"/>
      <c r="E310" s="24"/>
      <c r="F310" s="100">
        <f t="shared" si="222"/>
        <v>0</v>
      </c>
      <c r="G310" s="21"/>
      <c r="J310" s="63"/>
      <c r="L310" s="63" t="s">
        <v>58</v>
      </c>
      <c r="M310" s="23" t="s">
        <v>61</v>
      </c>
      <c r="N310" s="13" t="s">
        <v>170</v>
      </c>
      <c r="O310" s="13" t="s">
        <v>148</v>
      </c>
      <c r="P310" s="13" t="s">
        <v>171</v>
      </c>
      <c r="U310" s="12">
        <f t="shared" si="251"/>
        <v>90</v>
      </c>
      <c r="X310" s="13"/>
      <c r="Y310" s="13"/>
      <c r="AA310" s="34" t="s">
        <v>84</v>
      </c>
      <c r="AB310" s="25">
        <v>0</v>
      </c>
      <c r="AC310" s="25">
        <f t="shared" si="224"/>
        <v>0</v>
      </c>
      <c r="AD310" s="55"/>
      <c r="AE310" s="55"/>
      <c r="AF310" s="45">
        <f t="shared" si="225"/>
        <v>0</v>
      </c>
      <c r="AG310" s="46" t="e">
        <f t="shared" si="252"/>
        <v>#DIV/0!</v>
      </c>
      <c r="AH310" s="26">
        <f t="shared" si="227"/>
        <v>0</v>
      </c>
      <c r="AI310" s="46" t="e">
        <f t="shared" si="253"/>
        <v>#DIV/0!</v>
      </c>
      <c r="AJ310" s="46" t="e">
        <f t="shared" si="254"/>
        <v>#DIV/0!</v>
      </c>
      <c r="AK310" s="61">
        <v>1</v>
      </c>
      <c r="AL310" s="27" t="e">
        <f t="shared" si="255"/>
        <v>#DIV/0!</v>
      </c>
      <c r="AM310" s="25" t="e">
        <f t="shared" si="231"/>
        <v>#DIV/0!</v>
      </c>
      <c r="AN310" s="25" t="e">
        <f t="shared" si="232"/>
        <v>#DIV/0!</v>
      </c>
      <c r="AO310" s="25" t="e">
        <f t="shared" si="256"/>
        <v>#DIV/0!</v>
      </c>
      <c r="AR310" s="11">
        <f t="shared" si="257"/>
        <v>180</v>
      </c>
      <c r="AS310" s="20" t="s">
        <v>147</v>
      </c>
      <c r="AU310" s="13" t="s">
        <v>142</v>
      </c>
      <c r="AV310" s="75" t="e">
        <f>VLOOKUP(AT310,Ülke!$A$1:$D$46,2,0)</f>
        <v>#N/A</v>
      </c>
      <c r="AW310" s="29" t="e">
        <f t="shared" si="258"/>
        <v>#DIV/0!</v>
      </c>
      <c r="AX310" s="64" t="e">
        <f t="shared" si="259"/>
        <v>#DIV/0!</v>
      </c>
      <c r="AY310" s="65">
        <v>43846</v>
      </c>
      <c r="AZ310" s="65">
        <v>44675</v>
      </c>
      <c r="BA310" s="50">
        <f t="shared" si="260"/>
        <v>-44675</v>
      </c>
      <c r="BB310" s="66" t="e">
        <f t="shared" si="261"/>
        <v>#DIV/0!</v>
      </c>
      <c r="BC310" s="67">
        <v>44676</v>
      </c>
      <c r="BD310" s="66" t="s">
        <v>118</v>
      </c>
      <c r="BE310" s="58" t="e">
        <f t="shared" si="262"/>
        <v>#DIV/0!</v>
      </c>
      <c r="BF310" s="30" t="e">
        <f t="shared" si="263"/>
        <v>#DIV/0!</v>
      </c>
      <c r="BG310" s="31"/>
      <c r="BH310" s="32" t="e">
        <f t="shared" si="264"/>
        <v>#DIV/0!</v>
      </c>
      <c r="BI310" s="28">
        <v>0.05</v>
      </c>
      <c r="BJ310" s="28">
        <v>2.5000000000000001E-2</v>
      </c>
      <c r="BK310" s="33" t="e">
        <f t="shared" si="242"/>
        <v>#DIV/0!</v>
      </c>
      <c r="BL310" s="33" t="e">
        <f t="shared" si="248"/>
        <v>#DIV/0!</v>
      </c>
      <c r="BM310" s="48" t="s">
        <v>139</v>
      </c>
      <c r="BO310" s="14" t="s">
        <v>84</v>
      </c>
      <c r="BP310" s="68"/>
      <c r="BQ310" s="14"/>
      <c r="BR310" s="35">
        <v>1257250.1000000001</v>
      </c>
      <c r="BS310" s="73">
        <v>62862.51</v>
      </c>
      <c r="BT310" s="98" t="e">
        <f t="shared" si="265"/>
        <v>#DIV/0!</v>
      </c>
      <c r="BU310" s="35">
        <v>45540</v>
      </c>
      <c r="BV310" s="36" t="s">
        <v>84</v>
      </c>
      <c r="BW310" s="37" t="s">
        <v>90</v>
      </c>
      <c r="BX310" s="38"/>
      <c r="BY310" s="36" t="s">
        <v>84</v>
      </c>
      <c r="BZ310" s="57">
        <v>2023</v>
      </c>
      <c r="CA310" s="32">
        <f>VLOOKUP(BZ310,$GP$1:$GR$17,2,0)</f>
        <v>31680</v>
      </c>
      <c r="CB310" s="32">
        <f>VLOOKUP(BZ310,$GP$1:$GR$17,3,0)</f>
        <v>264294</v>
      </c>
      <c r="CC310" s="32" t="e">
        <f t="shared" si="249"/>
        <v>#DIV/0!</v>
      </c>
      <c r="CD310" s="14" t="str">
        <f t="shared" si="244"/>
        <v/>
      </c>
      <c r="CF310" s="69">
        <f t="shared" si="245"/>
        <v>45540</v>
      </c>
      <c r="CG310" s="69" t="e">
        <f t="shared" si="246"/>
        <v>#DIV/0!</v>
      </c>
      <c r="CH310" s="69" t="e">
        <f t="shared" si="247"/>
        <v>#DIV/0!</v>
      </c>
      <c r="CL310" s="25"/>
      <c r="CM310" s="25"/>
      <c r="CN310" s="25"/>
      <c r="CR310" s="25"/>
      <c r="CS310" s="25"/>
      <c r="CT310" s="25"/>
      <c r="CX310" s="25"/>
      <c r="CY310" s="25"/>
      <c r="CZ310" s="25"/>
      <c r="DD310" s="25"/>
      <c r="DE310" s="25"/>
      <c r="DF310" s="25"/>
      <c r="DG310" s="25">
        <f t="shared" si="250"/>
        <v>0</v>
      </c>
    </row>
    <row r="311" spans="1:111" x14ac:dyDescent="0.25">
      <c r="A311" s="13"/>
      <c r="B311" s="13"/>
      <c r="C311" s="13"/>
      <c r="D311" s="24"/>
      <c r="E311" s="24"/>
      <c r="F311" s="100">
        <f t="shared" si="222"/>
        <v>0</v>
      </c>
      <c r="G311" s="21"/>
      <c r="J311" s="63"/>
      <c r="L311" s="63" t="s">
        <v>58</v>
      </c>
      <c r="M311" s="23" t="s">
        <v>61</v>
      </c>
      <c r="N311" s="13" t="s">
        <v>170</v>
      </c>
      <c r="O311" s="13" t="s">
        <v>148</v>
      </c>
      <c r="P311" s="13" t="s">
        <v>171</v>
      </c>
      <c r="U311" s="12">
        <f t="shared" si="251"/>
        <v>90</v>
      </c>
      <c r="X311" s="13"/>
      <c r="Y311" s="13"/>
      <c r="AA311" s="34" t="s">
        <v>84</v>
      </c>
      <c r="AB311" s="25">
        <v>0</v>
      </c>
      <c r="AC311" s="25">
        <f t="shared" si="224"/>
        <v>0</v>
      </c>
      <c r="AD311" s="55"/>
      <c r="AE311" s="55"/>
      <c r="AF311" s="45">
        <f t="shared" si="225"/>
        <v>0</v>
      </c>
      <c r="AG311" s="46" t="e">
        <f t="shared" si="252"/>
        <v>#DIV/0!</v>
      </c>
      <c r="AH311" s="26">
        <f t="shared" si="227"/>
        <v>0</v>
      </c>
      <c r="AI311" s="46" t="e">
        <f t="shared" si="253"/>
        <v>#DIV/0!</v>
      </c>
      <c r="AJ311" s="46" t="e">
        <f t="shared" si="254"/>
        <v>#DIV/0!</v>
      </c>
      <c r="AK311" s="61">
        <v>1</v>
      </c>
      <c r="AL311" s="27" t="e">
        <f t="shared" si="255"/>
        <v>#DIV/0!</v>
      </c>
      <c r="AM311" s="25" t="e">
        <f t="shared" si="231"/>
        <v>#DIV/0!</v>
      </c>
      <c r="AN311" s="25" t="e">
        <f t="shared" si="232"/>
        <v>#DIV/0!</v>
      </c>
      <c r="AO311" s="25" t="e">
        <f t="shared" si="256"/>
        <v>#DIV/0!</v>
      </c>
      <c r="AR311" s="11">
        <f t="shared" si="257"/>
        <v>180</v>
      </c>
      <c r="AS311" s="20" t="s">
        <v>147</v>
      </c>
      <c r="AU311" s="13" t="s">
        <v>142</v>
      </c>
      <c r="AV311" s="75" t="e">
        <f>VLOOKUP(AT311,Ülke!$A$1:$D$46,2,0)</f>
        <v>#N/A</v>
      </c>
      <c r="AW311" s="29" t="e">
        <f t="shared" si="258"/>
        <v>#DIV/0!</v>
      </c>
      <c r="AX311" s="64" t="e">
        <f t="shared" si="259"/>
        <v>#DIV/0!</v>
      </c>
      <c r="AY311" s="65">
        <v>43846</v>
      </c>
      <c r="AZ311" s="65">
        <v>44675</v>
      </c>
      <c r="BA311" s="50">
        <f t="shared" si="260"/>
        <v>-44675</v>
      </c>
      <c r="BB311" s="66" t="e">
        <f t="shared" si="261"/>
        <v>#DIV/0!</v>
      </c>
      <c r="BC311" s="67">
        <v>44676</v>
      </c>
      <c r="BD311" s="66" t="s">
        <v>118</v>
      </c>
      <c r="BE311" s="58" t="e">
        <f t="shared" si="262"/>
        <v>#DIV/0!</v>
      </c>
      <c r="BF311" s="30" t="e">
        <f t="shared" si="263"/>
        <v>#DIV/0!</v>
      </c>
      <c r="BG311" s="31"/>
      <c r="BH311" s="32" t="e">
        <f t="shared" si="264"/>
        <v>#DIV/0!</v>
      </c>
      <c r="BI311" s="28">
        <v>0.05</v>
      </c>
      <c r="BJ311" s="28">
        <v>2.5000000000000001E-2</v>
      </c>
      <c r="BK311" s="33" t="e">
        <f t="shared" si="242"/>
        <v>#DIV/0!</v>
      </c>
      <c r="BL311" s="33" t="e">
        <f t="shared" si="248"/>
        <v>#DIV/0!</v>
      </c>
      <c r="BM311" s="48" t="s">
        <v>139</v>
      </c>
      <c r="BO311" s="14" t="s">
        <v>84</v>
      </c>
      <c r="BP311" s="68"/>
      <c r="BQ311" s="14"/>
      <c r="BR311" s="35">
        <v>1257250.1000000001</v>
      </c>
      <c r="BS311" s="73">
        <v>62862.51</v>
      </c>
      <c r="BT311" s="98" t="e">
        <f t="shared" si="265"/>
        <v>#DIV/0!</v>
      </c>
      <c r="BU311" s="35">
        <v>45540</v>
      </c>
      <c r="BV311" s="36" t="s">
        <v>84</v>
      </c>
      <c r="BW311" s="37" t="s">
        <v>90</v>
      </c>
      <c r="BX311" s="38"/>
      <c r="BY311" s="36" t="s">
        <v>84</v>
      </c>
      <c r="BZ311" s="57">
        <v>2023</v>
      </c>
      <c r="CA311" s="32">
        <f>VLOOKUP(BZ311,$GP$1:$GR$17,2,0)</f>
        <v>31680</v>
      </c>
      <c r="CB311" s="32">
        <f>VLOOKUP(BZ311,$GP$1:$GR$17,3,0)</f>
        <v>264294</v>
      </c>
      <c r="CC311" s="32" t="e">
        <f t="shared" si="249"/>
        <v>#DIV/0!</v>
      </c>
      <c r="CD311" s="14" t="str">
        <f t="shared" si="244"/>
        <v/>
      </c>
      <c r="CF311" s="69">
        <f t="shared" si="245"/>
        <v>45540</v>
      </c>
      <c r="CG311" s="69" t="e">
        <f t="shared" si="246"/>
        <v>#DIV/0!</v>
      </c>
      <c r="CH311" s="69" t="e">
        <f t="shared" si="247"/>
        <v>#DIV/0!</v>
      </c>
      <c r="CL311" s="25"/>
      <c r="CM311" s="25"/>
      <c r="CN311" s="25"/>
      <c r="CR311" s="25"/>
      <c r="CS311" s="25"/>
      <c r="CT311" s="25"/>
      <c r="CX311" s="25"/>
      <c r="CY311" s="25"/>
      <c r="CZ311" s="25"/>
      <c r="DD311" s="25"/>
      <c r="DE311" s="25"/>
      <c r="DF311" s="25"/>
      <c r="DG311" s="25">
        <f t="shared" si="250"/>
        <v>0</v>
      </c>
    </row>
    <row r="312" spans="1:111" x14ac:dyDescent="0.25">
      <c r="A312" s="13"/>
      <c r="B312" s="13"/>
      <c r="C312" s="13"/>
      <c r="D312" s="24"/>
      <c r="E312" s="24"/>
      <c r="F312" s="100">
        <f t="shared" si="222"/>
        <v>0</v>
      </c>
      <c r="G312" s="21"/>
      <c r="J312" s="63"/>
      <c r="L312" s="63" t="s">
        <v>58</v>
      </c>
      <c r="M312" s="23" t="s">
        <v>61</v>
      </c>
      <c r="N312" s="13" t="s">
        <v>170</v>
      </c>
      <c r="O312" s="13" t="s">
        <v>148</v>
      </c>
      <c r="P312" s="13" t="s">
        <v>171</v>
      </c>
      <c r="U312" s="12">
        <f t="shared" si="251"/>
        <v>90</v>
      </c>
      <c r="X312" s="13"/>
      <c r="Y312" s="13"/>
      <c r="AA312" s="34" t="s">
        <v>84</v>
      </c>
      <c r="AB312" s="25">
        <v>0</v>
      </c>
      <c r="AC312" s="25">
        <f t="shared" si="224"/>
        <v>0</v>
      </c>
      <c r="AD312" s="55"/>
      <c r="AE312" s="55"/>
      <c r="AF312" s="45">
        <f t="shared" si="225"/>
        <v>0</v>
      </c>
      <c r="AG312" s="46" t="e">
        <f t="shared" si="252"/>
        <v>#DIV/0!</v>
      </c>
      <c r="AH312" s="26">
        <f t="shared" si="227"/>
        <v>0</v>
      </c>
      <c r="AI312" s="46" t="e">
        <f t="shared" si="253"/>
        <v>#DIV/0!</v>
      </c>
      <c r="AJ312" s="46" t="e">
        <f t="shared" si="254"/>
        <v>#DIV/0!</v>
      </c>
      <c r="AK312" s="61">
        <v>1</v>
      </c>
      <c r="AL312" s="27" t="e">
        <f t="shared" si="255"/>
        <v>#DIV/0!</v>
      </c>
      <c r="AM312" s="25" t="e">
        <f t="shared" si="231"/>
        <v>#DIV/0!</v>
      </c>
      <c r="AN312" s="25" t="e">
        <f t="shared" si="232"/>
        <v>#DIV/0!</v>
      </c>
      <c r="AO312" s="25" t="e">
        <f t="shared" si="256"/>
        <v>#DIV/0!</v>
      </c>
      <c r="AR312" s="11">
        <f t="shared" si="257"/>
        <v>180</v>
      </c>
      <c r="AS312" s="20" t="s">
        <v>147</v>
      </c>
      <c r="AU312" s="13" t="s">
        <v>142</v>
      </c>
      <c r="AV312" s="75" t="e">
        <f>VLOOKUP(AT312,Ülke!$A$1:$D$46,2,0)</f>
        <v>#N/A</v>
      </c>
      <c r="AW312" s="29" t="e">
        <f t="shared" si="258"/>
        <v>#DIV/0!</v>
      </c>
      <c r="AX312" s="64" t="e">
        <f t="shared" si="259"/>
        <v>#DIV/0!</v>
      </c>
      <c r="AY312" s="65">
        <v>43846</v>
      </c>
      <c r="AZ312" s="65">
        <v>44675</v>
      </c>
      <c r="BA312" s="50">
        <f t="shared" si="260"/>
        <v>-44675</v>
      </c>
      <c r="BB312" s="66" t="e">
        <f t="shared" si="261"/>
        <v>#DIV/0!</v>
      </c>
      <c r="BC312" s="67">
        <v>44676</v>
      </c>
      <c r="BD312" s="66" t="s">
        <v>118</v>
      </c>
      <c r="BE312" s="58" t="e">
        <f t="shared" si="262"/>
        <v>#DIV/0!</v>
      </c>
      <c r="BF312" s="30" t="e">
        <f t="shared" si="263"/>
        <v>#DIV/0!</v>
      </c>
      <c r="BG312" s="31"/>
      <c r="BH312" s="32" t="e">
        <f t="shared" si="264"/>
        <v>#DIV/0!</v>
      </c>
      <c r="BI312" s="28">
        <v>0.05</v>
      </c>
      <c r="BJ312" s="28">
        <v>2.5000000000000001E-2</v>
      </c>
      <c r="BK312" s="33" t="e">
        <f t="shared" si="242"/>
        <v>#DIV/0!</v>
      </c>
      <c r="BL312" s="33" t="e">
        <f t="shared" si="248"/>
        <v>#DIV/0!</v>
      </c>
      <c r="BM312" s="48" t="s">
        <v>139</v>
      </c>
      <c r="BO312" s="14" t="s">
        <v>84</v>
      </c>
      <c r="BP312" s="68"/>
      <c r="BQ312" s="14"/>
      <c r="BR312" s="35">
        <v>1257250.1000000001</v>
      </c>
      <c r="BS312" s="73">
        <v>62862.51</v>
      </c>
      <c r="BT312" s="98" t="e">
        <f t="shared" si="265"/>
        <v>#DIV/0!</v>
      </c>
      <c r="BU312" s="35">
        <v>45540</v>
      </c>
      <c r="BV312" s="36" t="s">
        <v>84</v>
      </c>
      <c r="BW312" s="37" t="s">
        <v>90</v>
      </c>
      <c r="BX312" s="38"/>
      <c r="BY312" s="36" t="s">
        <v>84</v>
      </c>
      <c r="BZ312" s="57">
        <v>2023</v>
      </c>
      <c r="CA312" s="32">
        <f>VLOOKUP(BZ312,$GP$1:$GR$17,2,0)</f>
        <v>31680</v>
      </c>
      <c r="CB312" s="32">
        <f>VLOOKUP(BZ312,$GP$1:$GR$17,3,0)</f>
        <v>264294</v>
      </c>
      <c r="CC312" s="32" t="e">
        <f t="shared" si="249"/>
        <v>#DIV/0!</v>
      </c>
      <c r="CD312" s="14" t="str">
        <f t="shared" si="244"/>
        <v/>
      </c>
      <c r="CF312" s="69">
        <f t="shared" si="245"/>
        <v>45540</v>
      </c>
      <c r="CG312" s="69" t="e">
        <f t="shared" si="246"/>
        <v>#DIV/0!</v>
      </c>
      <c r="CH312" s="69" t="e">
        <f t="shared" si="247"/>
        <v>#DIV/0!</v>
      </c>
      <c r="CL312" s="25"/>
      <c r="CM312" s="25"/>
      <c r="CN312" s="25"/>
      <c r="CR312" s="25"/>
      <c r="CS312" s="25"/>
      <c r="CT312" s="25"/>
      <c r="CX312" s="25"/>
      <c r="CY312" s="25"/>
      <c r="CZ312" s="25"/>
      <c r="DD312" s="25"/>
      <c r="DE312" s="25"/>
      <c r="DF312" s="25"/>
      <c r="DG312" s="25">
        <f t="shared" si="250"/>
        <v>0</v>
      </c>
    </row>
    <row r="313" spans="1:111" x14ac:dyDescent="0.25">
      <c r="A313" s="13"/>
      <c r="B313" s="13"/>
      <c r="C313" s="13"/>
      <c r="D313" s="24"/>
      <c r="E313" s="24"/>
      <c r="F313" s="100">
        <f t="shared" si="222"/>
        <v>0</v>
      </c>
      <c r="G313" s="21"/>
      <c r="J313" s="63"/>
      <c r="L313" s="63" t="s">
        <v>58</v>
      </c>
      <c r="M313" s="23" t="s">
        <v>61</v>
      </c>
      <c r="N313" s="13" t="s">
        <v>170</v>
      </c>
      <c r="O313" s="13" t="s">
        <v>148</v>
      </c>
      <c r="P313" s="13" t="s">
        <v>171</v>
      </c>
      <c r="U313" s="12">
        <f t="shared" si="251"/>
        <v>90</v>
      </c>
      <c r="X313" s="13"/>
      <c r="Y313" s="13"/>
      <c r="AA313" s="34" t="s">
        <v>84</v>
      </c>
      <c r="AB313" s="25">
        <v>0</v>
      </c>
      <c r="AC313" s="25">
        <f t="shared" si="224"/>
        <v>0</v>
      </c>
      <c r="AD313" s="55"/>
      <c r="AE313" s="55"/>
      <c r="AF313" s="45">
        <f t="shared" si="225"/>
        <v>0</v>
      </c>
      <c r="AG313" s="46" t="e">
        <f t="shared" si="252"/>
        <v>#DIV/0!</v>
      </c>
      <c r="AH313" s="26">
        <f t="shared" si="227"/>
        <v>0</v>
      </c>
      <c r="AI313" s="46" t="e">
        <f t="shared" si="253"/>
        <v>#DIV/0!</v>
      </c>
      <c r="AJ313" s="46" t="e">
        <f t="shared" si="254"/>
        <v>#DIV/0!</v>
      </c>
      <c r="AK313" s="61">
        <v>1</v>
      </c>
      <c r="AL313" s="27" t="e">
        <f t="shared" si="255"/>
        <v>#DIV/0!</v>
      </c>
      <c r="AM313" s="25" t="e">
        <f t="shared" si="231"/>
        <v>#DIV/0!</v>
      </c>
      <c r="AN313" s="25" t="e">
        <f t="shared" si="232"/>
        <v>#DIV/0!</v>
      </c>
      <c r="AO313" s="25" t="e">
        <f t="shared" si="256"/>
        <v>#DIV/0!</v>
      </c>
      <c r="AR313" s="11">
        <f t="shared" si="257"/>
        <v>180</v>
      </c>
      <c r="AS313" s="20" t="s">
        <v>147</v>
      </c>
      <c r="AU313" s="13" t="s">
        <v>142</v>
      </c>
      <c r="AV313" s="75" t="e">
        <f>VLOOKUP(AT313,Ülke!$A$1:$D$46,2,0)</f>
        <v>#N/A</v>
      </c>
      <c r="AW313" s="29" t="e">
        <f t="shared" si="258"/>
        <v>#DIV/0!</v>
      </c>
      <c r="AX313" s="64" t="e">
        <f t="shared" si="259"/>
        <v>#DIV/0!</v>
      </c>
      <c r="AY313" s="65">
        <v>43846</v>
      </c>
      <c r="AZ313" s="65">
        <v>44675</v>
      </c>
      <c r="BA313" s="50">
        <f t="shared" si="260"/>
        <v>-44675</v>
      </c>
      <c r="BB313" s="66" t="e">
        <f t="shared" si="261"/>
        <v>#DIV/0!</v>
      </c>
      <c r="BC313" s="67">
        <v>44676</v>
      </c>
      <c r="BD313" s="66" t="s">
        <v>118</v>
      </c>
      <c r="BE313" s="58" t="e">
        <f t="shared" si="262"/>
        <v>#DIV/0!</v>
      </c>
      <c r="BF313" s="30" t="e">
        <f t="shared" ref="BF313:BF376" si="266">IF(AO313-AW313-BE313&lt;0,0,AO313-AW313-BE313)</f>
        <v>#DIV/0!</v>
      </c>
      <c r="BG313" s="31"/>
      <c r="BH313" s="32" t="e">
        <f t="shared" si="264"/>
        <v>#DIV/0!</v>
      </c>
      <c r="BI313" s="28">
        <v>0.05</v>
      </c>
      <c r="BJ313" s="28">
        <v>2.5000000000000001E-2</v>
      </c>
      <c r="BK313" s="33" t="e">
        <f t="shared" si="242"/>
        <v>#DIV/0!</v>
      </c>
      <c r="BL313" s="33" t="e">
        <f t="shared" si="248"/>
        <v>#DIV/0!</v>
      </c>
      <c r="BM313" s="48" t="s">
        <v>139</v>
      </c>
      <c r="BO313" s="14" t="s">
        <v>84</v>
      </c>
      <c r="BP313" s="68"/>
      <c r="BQ313" s="14"/>
      <c r="BR313" s="35">
        <v>1257250.1000000001</v>
      </c>
      <c r="BS313" s="73">
        <v>62862.51</v>
      </c>
      <c r="BT313" s="98" t="e">
        <f t="shared" si="265"/>
        <v>#DIV/0!</v>
      </c>
      <c r="BU313" s="35">
        <v>45540</v>
      </c>
      <c r="BV313" s="36" t="s">
        <v>84</v>
      </c>
      <c r="BW313" s="37" t="s">
        <v>90</v>
      </c>
      <c r="BX313" s="38"/>
      <c r="BY313" s="36" t="s">
        <v>84</v>
      </c>
      <c r="BZ313" s="57">
        <v>2023</v>
      </c>
      <c r="CA313" s="32">
        <f>VLOOKUP(BZ313,$GP$1:$GR$17,2,0)</f>
        <v>31680</v>
      </c>
      <c r="CB313" s="32">
        <f>VLOOKUP(BZ313,$GP$1:$GR$17,3,0)</f>
        <v>264294</v>
      </c>
      <c r="CC313" s="32" t="e">
        <f t="shared" si="249"/>
        <v>#DIV/0!</v>
      </c>
      <c r="CD313" s="14" t="str">
        <f t="shared" si="244"/>
        <v/>
      </c>
      <c r="CF313" s="69">
        <f t="shared" si="245"/>
        <v>45540</v>
      </c>
      <c r="CG313" s="69" t="e">
        <f t="shared" si="246"/>
        <v>#DIV/0!</v>
      </c>
      <c r="CH313" s="69" t="e">
        <f t="shared" si="247"/>
        <v>#DIV/0!</v>
      </c>
      <c r="CL313" s="25"/>
      <c r="CM313" s="25"/>
      <c r="CN313" s="25"/>
      <c r="CR313" s="25"/>
      <c r="CS313" s="25"/>
      <c r="CT313" s="25"/>
      <c r="CX313" s="25"/>
      <c r="CY313" s="25"/>
      <c r="CZ313" s="25"/>
      <c r="DD313" s="25"/>
      <c r="DE313" s="25"/>
      <c r="DF313" s="25"/>
      <c r="DG313" s="25">
        <f t="shared" si="250"/>
        <v>0</v>
      </c>
    </row>
    <row r="314" spans="1:111" x14ac:dyDescent="0.25">
      <c r="A314" s="13"/>
      <c r="B314" s="13"/>
      <c r="C314" s="13"/>
      <c r="D314" s="24"/>
      <c r="E314" s="24"/>
      <c r="F314" s="100">
        <f t="shared" si="222"/>
        <v>0</v>
      </c>
      <c r="G314" s="21"/>
      <c r="J314" s="63"/>
      <c r="L314" s="63" t="s">
        <v>58</v>
      </c>
      <c r="M314" s="23" t="s">
        <v>61</v>
      </c>
      <c r="N314" s="13" t="s">
        <v>170</v>
      </c>
      <c r="O314" s="13" t="s">
        <v>148</v>
      </c>
      <c r="P314" s="13" t="s">
        <v>171</v>
      </c>
      <c r="U314" s="12">
        <f t="shared" si="251"/>
        <v>90</v>
      </c>
      <c r="X314" s="13"/>
      <c r="Y314" s="13"/>
      <c r="AA314" s="34" t="s">
        <v>84</v>
      </c>
      <c r="AB314" s="25">
        <v>0</v>
      </c>
      <c r="AC314" s="25">
        <f t="shared" si="224"/>
        <v>0</v>
      </c>
      <c r="AD314" s="55"/>
      <c r="AE314" s="55"/>
      <c r="AF314" s="45">
        <f t="shared" si="225"/>
        <v>0</v>
      </c>
      <c r="AG314" s="46" t="e">
        <f t="shared" si="252"/>
        <v>#DIV/0!</v>
      </c>
      <c r="AH314" s="26">
        <f t="shared" si="227"/>
        <v>0</v>
      </c>
      <c r="AI314" s="46" t="e">
        <f t="shared" si="253"/>
        <v>#DIV/0!</v>
      </c>
      <c r="AJ314" s="46" t="e">
        <f t="shared" si="254"/>
        <v>#DIV/0!</v>
      </c>
      <c r="AK314" s="61">
        <v>1</v>
      </c>
      <c r="AL314" s="27" t="e">
        <f t="shared" si="255"/>
        <v>#DIV/0!</v>
      </c>
      <c r="AM314" s="25" t="e">
        <f t="shared" si="231"/>
        <v>#DIV/0!</v>
      </c>
      <c r="AN314" s="25" t="e">
        <f t="shared" si="232"/>
        <v>#DIV/0!</v>
      </c>
      <c r="AO314" s="25" t="e">
        <f t="shared" si="256"/>
        <v>#DIV/0!</v>
      </c>
      <c r="AR314" s="11">
        <f t="shared" si="257"/>
        <v>180</v>
      </c>
      <c r="AS314" s="20" t="s">
        <v>147</v>
      </c>
      <c r="AU314" s="13" t="s">
        <v>142</v>
      </c>
      <c r="AV314" s="75" t="e">
        <f>VLOOKUP(AT314,Ülke!$A$1:$D$46,2,0)</f>
        <v>#N/A</v>
      </c>
      <c r="AW314" s="29" t="e">
        <f t="shared" si="258"/>
        <v>#DIV/0!</v>
      </c>
      <c r="AX314" s="64" t="e">
        <f t="shared" si="259"/>
        <v>#DIV/0!</v>
      </c>
      <c r="AY314" s="65">
        <v>43846</v>
      </c>
      <c r="AZ314" s="65">
        <v>44675</v>
      </c>
      <c r="BA314" s="50">
        <f t="shared" si="260"/>
        <v>-44675</v>
      </c>
      <c r="BB314" s="66" t="e">
        <f t="shared" si="261"/>
        <v>#DIV/0!</v>
      </c>
      <c r="BC314" s="67">
        <v>44676</v>
      </c>
      <c r="BD314" s="66" t="s">
        <v>118</v>
      </c>
      <c r="BE314" s="58" t="e">
        <f t="shared" si="262"/>
        <v>#DIV/0!</v>
      </c>
      <c r="BF314" s="30" t="e">
        <f t="shared" si="266"/>
        <v>#DIV/0!</v>
      </c>
      <c r="BG314" s="31"/>
      <c r="BH314" s="32" t="e">
        <f t="shared" si="264"/>
        <v>#DIV/0!</v>
      </c>
      <c r="BI314" s="28">
        <v>0.05</v>
      </c>
      <c r="BJ314" s="28">
        <v>2.5000000000000001E-2</v>
      </c>
      <c r="BK314" s="33" t="e">
        <f t="shared" si="242"/>
        <v>#DIV/0!</v>
      </c>
      <c r="BL314" s="33" t="e">
        <f t="shared" si="248"/>
        <v>#DIV/0!</v>
      </c>
      <c r="BM314" s="48" t="s">
        <v>139</v>
      </c>
      <c r="BO314" s="14" t="s">
        <v>84</v>
      </c>
      <c r="BP314" s="68"/>
      <c r="BQ314" s="14"/>
      <c r="BR314" s="35">
        <v>1257250.1000000001</v>
      </c>
      <c r="BS314" s="73">
        <v>62862.51</v>
      </c>
      <c r="BT314" s="98" t="e">
        <f t="shared" si="265"/>
        <v>#DIV/0!</v>
      </c>
      <c r="BU314" s="35">
        <v>45540</v>
      </c>
      <c r="BV314" s="36" t="s">
        <v>84</v>
      </c>
      <c r="BW314" s="37" t="s">
        <v>90</v>
      </c>
      <c r="BX314" s="38"/>
      <c r="BY314" s="36" t="s">
        <v>84</v>
      </c>
      <c r="BZ314" s="57">
        <v>2023</v>
      </c>
      <c r="CA314" s="32">
        <f>VLOOKUP(BZ314,$GP$1:$GR$17,2,0)</f>
        <v>31680</v>
      </c>
      <c r="CB314" s="32">
        <f>VLOOKUP(BZ314,$GP$1:$GR$17,3,0)</f>
        <v>264294</v>
      </c>
      <c r="CC314" s="32" t="e">
        <f t="shared" si="249"/>
        <v>#DIV/0!</v>
      </c>
      <c r="CD314" s="14" t="str">
        <f t="shared" si="244"/>
        <v/>
      </c>
      <c r="CF314" s="69">
        <f t="shared" si="245"/>
        <v>45540</v>
      </c>
      <c r="CG314" s="69" t="e">
        <f t="shared" si="246"/>
        <v>#DIV/0!</v>
      </c>
      <c r="CH314" s="69" t="e">
        <f t="shared" si="247"/>
        <v>#DIV/0!</v>
      </c>
      <c r="CL314" s="25"/>
      <c r="CM314" s="25"/>
      <c r="CN314" s="25"/>
      <c r="CR314" s="25"/>
      <c r="CS314" s="25"/>
      <c r="CT314" s="25"/>
      <c r="CX314" s="25"/>
      <c r="CY314" s="25"/>
      <c r="CZ314" s="25"/>
      <c r="DD314" s="25"/>
      <c r="DE314" s="25"/>
      <c r="DF314" s="25"/>
      <c r="DG314" s="25">
        <f t="shared" si="250"/>
        <v>0</v>
      </c>
    </row>
    <row r="315" spans="1:111" x14ac:dyDescent="0.25">
      <c r="A315" s="13"/>
      <c r="B315" s="13"/>
      <c r="C315" s="13"/>
      <c r="D315" s="24"/>
      <c r="E315" s="24"/>
      <c r="F315" s="100">
        <f t="shared" si="222"/>
        <v>0</v>
      </c>
      <c r="G315" s="21"/>
      <c r="J315" s="63"/>
      <c r="L315" s="63" t="s">
        <v>58</v>
      </c>
      <c r="M315" s="23" t="s">
        <v>61</v>
      </c>
      <c r="N315" s="13" t="s">
        <v>170</v>
      </c>
      <c r="O315" s="13" t="s">
        <v>148</v>
      </c>
      <c r="P315" s="13" t="s">
        <v>171</v>
      </c>
      <c r="U315" s="12">
        <f t="shared" si="251"/>
        <v>90</v>
      </c>
      <c r="X315" s="13"/>
      <c r="Y315" s="13"/>
      <c r="AA315" s="34" t="s">
        <v>84</v>
      </c>
      <c r="AB315" s="25">
        <v>0</v>
      </c>
      <c r="AC315" s="25">
        <f t="shared" si="224"/>
        <v>0</v>
      </c>
      <c r="AD315" s="55"/>
      <c r="AE315" s="55"/>
      <c r="AF315" s="45">
        <f t="shared" si="225"/>
        <v>0</v>
      </c>
      <c r="AG315" s="46" t="e">
        <f t="shared" si="252"/>
        <v>#DIV/0!</v>
      </c>
      <c r="AH315" s="26">
        <f t="shared" si="227"/>
        <v>0</v>
      </c>
      <c r="AI315" s="46" t="e">
        <f t="shared" si="253"/>
        <v>#DIV/0!</v>
      </c>
      <c r="AJ315" s="46" t="e">
        <f t="shared" si="254"/>
        <v>#DIV/0!</v>
      </c>
      <c r="AK315" s="61">
        <v>1</v>
      </c>
      <c r="AL315" s="27" t="e">
        <f t="shared" si="255"/>
        <v>#DIV/0!</v>
      </c>
      <c r="AM315" s="25" t="e">
        <f t="shared" si="231"/>
        <v>#DIV/0!</v>
      </c>
      <c r="AN315" s="25" t="e">
        <f t="shared" si="232"/>
        <v>#DIV/0!</v>
      </c>
      <c r="AO315" s="25" t="e">
        <f t="shared" si="256"/>
        <v>#DIV/0!</v>
      </c>
      <c r="AR315" s="11">
        <f t="shared" si="257"/>
        <v>180</v>
      </c>
      <c r="AS315" s="20" t="s">
        <v>147</v>
      </c>
      <c r="AU315" s="13" t="s">
        <v>142</v>
      </c>
      <c r="AV315" s="75" t="e">
        <f>VLOOKUP(AT315,Ülke!$A$1:$D$46,2,0)</f>
        <v>#N/A</v>
      </c>
      <c r="AW315" s="29" t="e">
        <f t="shared" si="258"/>
        <v>#DIV/0!</v>
      </c>
      <c r="AX315" s="64" t="e">
        <f t="shared" si="259"/>
        <v>#DIV/0!</v>
      </c>
      <c r="AY315" s="65">
        <v>43846</v>
      </c>
      <c r="AZ315" s="65">
        <v>44675</v>
      </c>
      <c r="BA315" s="50">
        <f t="shared" si="260"/>
        <v>-44675</v>
      </c>
      <c r="BB315" s="66" t="e">
        <f t="shared" si="261"/>
        <v>#DIV/0!</v>
      </c>
      <c r="BC315" s="67">
        <v>44676</v>
      </c>
      <c r="BD315" s="66" t="s">
        <v>118</v>
      </c>
      <c r="BE315" s="58" t="e">
        <f t="shared" si="262"/>
        <v>#DIV/0!</v>
      </c>
      <c r="BF315" s="30" t="e">
        <f t="shared" si="266"/>
        <v>#DIV/0!</v>
      </c>
      <c r="BG315" s="31"/>
      <c r="BH315" s="32" t="e">
        <f t="shared" si="264"/>
        <v>#DIV/0!</v>
      </c>
      <c r="BI315" s="28">
        <v>0.05</v>
      </c>
      <c r="BJ315" s="28">
        <v>2.5000000000000001E-2</v>
      </c>
      <c r="BK315" s="33" t="e">
        <f t="shared" si="242"/>
        <v>#DIV/0!</v>
      </c>
      <c r="BL315" s="33" t="e">
        <f t="shared" si="248"/>
        <v>#DIV/0!</v>
      </c>
      <c r="BM315" s="48" t="s">
        <v>139</v>
      </c>
      <c r="BO315" s="14" t="s">
        <v>84</v>
      </c>
      <c r="BP315" s="68"/>
      <c r="BQ315" s="14"/>
      <c r="BR315" s="35">
        <v>1257250.1000000001</v>
      </c>
      <c r="BS315" s="73">
        <v>62862.51</v>
      </c>
      <c r="BT315" s="98" t="e">
        <f t="shared" si="265"/>
        <v>#DIV/0!</v>
      </c>
      <c r="BU315" s="35">
        <v>45540</v>
      </c>
      <c r="BV315" s="36" t="s">
        <v>84</v>
      </c>
      <c r="BW315" s="37" t="s">
        <v>90</v>
      </c>
      <c r="BX315" s="38"/>
      <c r="BY315" s="36" t="s">
        <v>84</v>
      </c>
      <c r="BZ315" s="57">
        <v>2023</v>
      </c>
      <c r="CA315" s="32">
        <f>VLOOKUP(BZ315,$GP$1:$GR$17,2,0)</f>
        <v>31680</v>
      </c>
      <c r="CB315" s="32">
        <f>VLOOKUP(BZ315,$GP$1:$GR$17,3,0)</f>
        <v>264294</v>
      </c>
      <c r="CC315" s="32" t="e">
        <f t="shared" si="249"/>
        <v>#DIV/0!</v>
      </c>
      <c r="CD315" s="14" t="str">
        <f t="shared" si="244"/>
        <v/>
      </c>
      <c r="CF315" s="69">
        <f t="shared" si="245"/>
        <v>45540</v>
      </c>
      <c r="CG315" s="69" t="e">
        <f t="shared" si="246"/>
        <v>#DIV/0!</v>
      </c>
      <c r="CH315" s="69" t="e">
        <f t="shared" si="247"/>
        <v>#DIV/0!</v>
      </c>
      <c r="CL315" s="25"/>
      <c r="CM315" s="25"/>
      <c r="CN315" s="25"/>
      <c r="CR315" s="25"/>
      <c r="CS315" s="25"/>
      <c r="CT315" s="25"/>
      <c r="CX315" s="25"/>
      <c r="CY315" s="25"/>
      <c r="CZ315" s="25"/>
      <c r="DD315" s="25"/>
      <c r="DE315" s="25"/>
      <c r="DF315" s="25"/>
      <c r="DG315" s="25">
        <f t="shared" si="250"/>
        <v>0</v>
      </c>
    </row>
    <row r="316" spans="1:111" x14ac:dyDescent="0.25">
      <c r="A316" s="13"/>
      <c r="B316" s="13"/>
      <c r="C316" s="13"/>
      <c r="D316" s="24"/>
      <c r="E316" s="24"/>
      <c r="F316" s="100">
        <f t="shared" si="222"/>
        <v>0</v>
      </c>
      <c r="G316" s="21"/>
      <c r="J316" s="63"/>
      <c r="L316" s="63" t="s">
        <v>58</v>
      </c>
      <c r="M316" s="23" t="s">
        <v>61</v>
      </c>
      <c r="N316" s="13" t="s">
        <v>170</v>
      </c>
      <c r="O316" s="13" t="s">
        <v>148</v>
      </c>
      <c r="P316" s="13" t="s">
        <v>171</v>
      </c>
      <c r="U316" s="12">
        <f t="shared" si="251"/>
        <v>90</v>
      </c>
      <c r="X316" s="13"/>
      <c r="Y316" s="13"/>
      <c r="AA316" s="34" t="s">
        <v>84</v>
      </c>
      <c r="AB316" s="25">
        <v>0</v>
      </c>
      <c r="AC316" s="25">
        <f t="shared" si="224"/>
        <v>0</v>
      </c>
      <c r="AD316" s="55"/>
      <c r="AE316" s="55"/>
      <c r="AF316" s="45">
        <f t="shared" si="225"/>
        <v>0</v>
      </c>
      <c r="AG316" s="46" t="e">
        <f t="shared" si="252"/>
        <v>#DIV/0!</v>
      </c>
      <c r="AH316" s="26">
        <f t="shared" si="227"/>
        <v>0</v>
      </c>
      <c r="AI316" s="46" t="e">
        <f t="shared" si="253"/>
        <v>#DIV/0!</v>
      </c>
      <c r="AJ316" s="46" t="e">
        <f t="shared" si="254"/>
        <v>#DIV/0!</v>
      </c>
      <c r="AK316" s="61">
        <v>1</v>
      </c>
      <c r="AL316" s="27" t="e">
        <f t="shared" si="255"/>
        <v>#DIV/0!</v>
      </c>
      <c r="AM316" s="25" t="e">
        <f t="shared" si="231"/>
        <v>#DIV/0!</v>
      </c>
      <c r="AN316" s="25" t="e">
        <f t="shared" si="232"/>
        <v>#DIV/0!</v>
      </c>
      <c r="AO316" s="25" t="e">
        <f t="shared" si="256"/>
        <v>#DIV/0!</v>
      </c>
      <c r="AR316" s="11">
        <f t="shared" si="257"/>
        <v>180</v>
      </c>
      <c r="AS316" s="20" t="s">
        <v>147</v>
      </c>
      <c r="AU316" s="13" t="s">
        <v>142</v>
      </c>
      <c r="AV316" s="75" t="e">
        <f>VLOOKUP(AT316,Ülke!$A$1:$D$46,2,0)</f>
        <v>#N/A</v>
      </c>
      <c r="AW316" s="29" t="e">
        <f t="shared" si="258"/>
        <v>#DIV/0!</v>
      </c>
      <c r="AX316" s="64" t="e">
        <f t="shared" si="259"/>
        <v>#DIV/0!</v>
      </c>
      <c r="AY316" s="65">
        <v>43846</v>
      </c>
      <c r="AZ316" s="65">
        <v>44675</v>
      </c>
      <c r="BA316" s="50">
        <f t="shared" si="260"/>
        <v>-44675</v>
      </c>
      <c r="BB316" s="66" t="e">
        <f t="shared" si="261"/>
        <v>#DIV/0!</v>
      </c>
      <c r="BC316" s="67">
        <v>44676</v>
      </c>
      <c r="BD316" s="66" t="s">
        <v>118</v>
      </c>
      <c r="BE316" s="58" t="e">
        <f t="shared" si="262"/>
        <v>#DIV/0!</v>
      </c>
      <c r="BF316" s="30" t="e">
        <f t="shared" si="266"/>
        <v>#DIV/0!</v>
      </c>
      <c r="BG316" s="31"/>
      <c r="BH316" s="32" t="e">
        <f t="shared" si="264"/>
        <v>#DIV/0!</v>
      </c>
      <c r="BI316" s="28">
        <v>0.05</v>
      </c>
      <c r="BJ316" s="28">
        <v>2.5000000000000001E-2</v>
      </c>
      <c r="BK316" s="33" t="e">
        <f t="shared" si="242"/>
        <v>#DIV/0!</v>
      </c>
      <c r="BL316" s="33" t="e">
        <f t="shared" si="248"/>
        <v>#DIV/0!</v>
      </c>
      <c r="BM316" s="48" t="s">
        <v>139</v>
      </c>
      <c r="BO316" s="14" t="s">
        <v>84</v>
      </c>
      <c r="BP316" s="68"/>
      <c r="BQ316" s="14"/>
      <c r="BR316" s="35">
        <v>1257250.1000000001</v>
      </c>
      <c r="BS316" s="73">
        <v>62862.51</v>
      </c>
      <c r="BT316" s="98" t="e">
        <f t="shared" si="265"/>
        <v>#DIV/0!</v>
      </c>
      <c r="BU316" s="35">
        <v>45540</v>
      </c>
      <c r="BV316" s="36" t="s">
        <v>84</v>
      </c>
      <c r="BW316" s="37" t="s">
        <v>90</v>
      </c>
      <c r="BX316" s="38"/>
      <c r="BY316" s="36" t="s">
        <v>84</v>
      </c>
      <c r="BZ316" s="57">
        <v>2023</v>
      </c>
      <c r="CA316" s="32">
        <f>VLOOKUP(BZ316,$GP$1:$GR$17,2,0)</f>
        <v>31680</v>
      </c>
      <c r="CB316" s="32">
        <f>VLOOKUP(BZ316,$GP$1:$GR$17,3,0)</f>
        <v>264294</v>
      </c>
      <c r="CC316" s="32" t="e">
        <f t="shared" si="249"/>
        <v>#DIV/0!</v>
      </c>
      <c r="CD316" s="14" t="str">
        <f t="shared" si="244"/>
        <v/>
      </c>
      <c r="CF316" s="69">
        <f t="shared" si="245"/>
        <v>45540</v>
      </c>
      <c r="CG316" s="69" t="e">
        <f t="shared" si="246"/>
        <v>#DIV/0!</v>
      </c>
      <c r="CH316" s="69" t="e">
        <f t="shared" si="247"/>
        <v>#DIV/0!</v>
      </c>
      <c r="CL316" s="25"/>
      <c r="CM316" s="25"/>
      <c r="CN316" s="25"/>
      <c r="CR316" s="25"/>
      <c r="CS316" s="25"/>
      <c r="CT316" s="25"/>
      <c r="CX316" s="25"/>
      <c r="CY316" s="25"/>
      <c r="CZ316" s="25"/>
      <c r="DD316" s="25"/>
      <c r="DE316" s="25"/>
      <c r="DF316" s="25"/>
      <c r="DG316" s="25">
        <f t="shared" si="250"/>
        <v>0</v>
      </c>
    </row>
    <row r="317" spans="1:111" x14ac:dyDescent="0.25">
      <c r="A317" s="13"/>
      <c r="B317" s="13"/>
      <c r="C317" s="13"/>
      <c r="D317" s="24"/>
      <c r="E317" s="24"/>
      <c r="F317" s="100">
        <f t="shared" si="222"/>
        <v>0</v>
      </c>
      <c r="G317" s="21"/>
      <c r="J317" s="63"/>
      <c r="L317" s="63" t="s">
        <v>58</v>
      </c>
      <c r="M317" s="23" t="s">
        <v>61</v>
      </c>
      <c r="N317" s="13" t="s">
        <v>170</v>
      </c>
      <c r="O317" s="13" t="s">
        <v>148</v>
      </c>
      <c r="P317" s="13" t="s">
        <v>171</v>
      </c>
      <c r="U317" s="12">
        <f t="shared" si="251"/>
        <v>90</v>
      </c>
      <c r="X317" s="13"/>
      <c r="Y317" s="13"/>
      <c r="AA317" s="34" t="s">
        <v>84</v>
      </c>
      <c r="AB317" s="25">
        <v>0</v>
      </c>
      <c r="AC317" s="25">
        <f t="shared" si="224"/>
        <v>0</v>
      </c>
      <c r="AD317" s="55"/>
      <c r="AE317" s="55"/>
      <c r="AF317" s="45">
        <f t="shared" si="225"/>
        <v>0</v>
      </c>
      <c r="AG317" s="46" t="e">
        <f t="shared" si="252"/>
        <v>#DIV/0!</v>
      </c>
      <c r="AH317" s="26">
        <f t="shared" si="227"/>
        <v>0</v>
      </c>
      <c r="AI317" s="46" t="e">
        <f t="shared" si="253"/>
        <v>#DIV/0!</v>
      </c>
      <c r="AJ317" s="46" t="e">
        <f t="shared" si="254"/>
        <v>#DIV/0!</v>
      </c>
      <c r="AK317" s="61">
        <v>1</v>
      </c>
      <c r="AL317" s="27" t="e">
        <f t="shared" si="255"/>
        <v>#DIV/0!</v>
      </c>
      <c r="AM317" s="25" t="e">
        <f t="shared" si="231"/>
        <v>#DIV/0!</v>
      </c>
      <c r="AN317" s="25" t="e">
        <f t="shared" si="232"/>
        <v>#DIV/0!</v>
      </c>
      <c r="AO317" s="25" t="e">
        <f t="shared" si="256"/>
        <v>#DIV/0!</v>
      </c>
      <c r="AR317" s="11">
        <f t="shared" si="257"/>
        <v>180</v>
      </c>
      <c r="AS317" s="20" t="s">
        <v>147</v>
      </c>
      <c r="AU317" s="13" t="s">
        <v>142</v>
      </c>
      <c r="AV317" s="75" t="e">
        <f>VLOOKUP(AT317,Ülke!$A$1:$D$46,2,0)</f>
        <v>#N/A</v>
      </c>
      <c r="AW317" s="29" t="e">
        <f t="shared" si="258"/>
        <v>#DIV/0!</v>
      </c>
      <c r="AX317" s="64" t="e">
        <f t="shared" si="259"/>
        <v>#DIV/0!</v>
      </c>
      <c r="AY317" s="65">
        <v>43846</v>
      </c>
      <c r="AZ317" s="65">
        <v>44675</v>
      </c>
      <c r="BA317" s="50">
        <f t="shared" si="260"/>
        <v>-44675</v>
      </c>
      <c r="BB317" s="66" t="e">
        <f t="shared" si="261"/>
        <v>#DIV/0!</v>
      </c>
      <c r="BC317" s="67">
        <v>44676</v>
      </c>
      <c r="BD317" s="66" t="s">
        <v>118</v>
      </c>
      <c r="BE317" s="58" t="e">
        <f t="shared" si="262"/>
        <v>#DIV/0!</v>
      </c>
      <c r="BF317" s="30" t="e">
        <f t="shared" si="266"/>
        <v>#DIV/0!</v>
      </c>
      <c r="BG317" s="31"/>
      <c r="BH317" s="32" t="e">
        <f t="shared" si="264"/>
        <v>#DIV/0!</v>
      </c>
      <c r="BI317" s="28">
        <v>0.05</v>
      </c>
      <c r="BJ317" s="28">
        <v>2.5000000000000001E-2</v>
      </c>
      <c r="BK317" s="33" t="e">
        <f t="shared" si="242"/>
        <v>#DIV/0!</v>
      </c>
      <c r="BL317" s="33" t="e">
        <f t="shared" si="248"/>
        <v>#DIV/0!</v>
      </c>
      <c r="BM317" s="48" t="s">
        <v>139</v>
      </c>
      <c r="BO317" s="14" t="s">
        <v>84</v>
      </c>
      <c r="BP317" s="68"/>
      <c r="BQ317" s="14"/>
      <c r="BR317" s="35">
        <v>1257250.1000000001</v>
      </c>
      <c r="BS317" s="73">
        <v>62862.51</v>
      </c>
      <c r="BT317" s="98" t="e">
        <f t="shared" si="265"/>
        <v>#DIV/0!</v>
      </c>
      <c r="BU317" s="35">
        <v>45540</v>
      </c>
      <c r="BV317" s="36" t="s">
        <v>84</v>
      </c>
      <c r="BW317" s="37" t="s">
        <v>90</v>
      </c>
      <c r="BX317" s="38"/>
      <c r="BY317" s="36" t="s">
        <v>84</v>
      </c>
      <c r="BZ317" s="57">
        <v>2023</v>
      </c>
      <c r="CA317" s="32">
        <f>VLOOKUP(BZ317,$GP$1:$GR$17,2,0)</f>
        <v>31680</v>
      </c>
      <c r="CB317" s="32">
        <f>VLOOKUP(BZ317,$GP$1:$GR$17,3,0)</f>
        <v>264294</v>
      </c>
      <c r="CC317" s="32" t="e">
        <f t="shared" si="249"/>
        <v>#DIV/0!</v>
      </c>
      <c r="CD317" s="14" t="str">
        <f t="shared" si="244"/>
        <v/>
      </c>
      <c r="CF317" s="69">
        <f t="shared" si="245"/>
        <v>45540</v>
      </c>
      <c r="CG317" s="69" t="e">
        <f t="shared" si="246"/>
        <v>#DIV/0!</v>
      </c>
      <c r="CH317" s="69" t="e">
        <f t="shared" si="247"/>
        <v>#DIV/0!</v>
      </c>
      <c r="CL317" s="25"/>
      <c r="CM317" s="25"/>
      <c r="CN317" s="25"/>
      <c r="CR317" s="25"/>
      <c r="CS317" s="25"/>
      <c r="CT317" s="25"/>
      <c r="CX317" s="25"/>
      <c r="CY317" s="25"/>
      <c r="CZ317" s="25"/>
      <c r="DD317" s="25"/>
      <c r="DE317" s="25"/>
      <c r="DF317" s="25"/>
      <c r="DG317" s="25">
        <f t="shared" si="250"/>
        <v>0</v>
      </c>
    </row>
    <row r="318" spans="1:111" x14ac:dyDescent="0.25">
      <c r="A318" s="13"/>
      <c r="B318" s="13"/>
      <c r="C318" s="13"/>
      <c r="D318" s="24"/>
      <c r="E318" s="24"/>
      <c r="F318" s="100">
        <f t="shared" si="222"/>
        <v>0</v>
      </c>
      <c r="G318" s="21"/>
      <c r="J318" s="63"/>
      <c r="L318" s="63" t="s">
        <v>58</v>
      </c>
      <c r="M318" s="23" t="s">
        <v>61</v>
      </c>
      <c r="N318" s="13" t="s">
        <v>170</v>
      </c>
      <c r="O318" s="13" t="s">
        <v>148</v>
      </c>
      <c r="P318" s="13" t="s">
        <v>171</v>
      </c>
      <c r="U318" s="12">
        <f t="shared" si="251"/>
        <v>90</v>
      </c>
      <c r="X318" s="13"/>
      <c r="Y318" s="13"/>
      <c r="AA318" s="34" t="s">
        <v>84</v>
      </c>
      <c r="AB318" s="25">
        <v>0</v>
      </c>
      <c r="AC318" s="25">
        <f t="shared" si="224"/>
        <v>0</v>
      </c>
      <c r="AD318" s="55"/>
      <c r="AE318" s="55"/>
      <c r="AF318" s="45">
        <f t="shared" si="225"/>
        <v>0</v>
      </c>
      <c r="AG318" s="46" t="e">
        <f t="shared" si="252"/>
        <v>#DIV/0!</v>
      </c>
      <c r="AH318" s="26">
        <f t="shared" si="227"/>
        <v>0</v>
      </c>
      <c r="AI318" s="46" t="e">
        <f t="shared" si="253"/>
        <v>#DIV/0!</v>
      </c>
      <c r="AJ318" s="46" t="e">
        <f t="shared" si="254"/>
        <v>#DIV/0!</v>
      </c>
      <c r="AK318" s="61">
        <v>1</v>
      </c>
      <c r="AL318" s="27" t="e">
        <f t="shared" si="255"/>
        <v>#DIV/0!</v>
      </c>
      <c r="AM318" s="25" t="e">
        <f t="shared" si="231"/>
        <v>#DIV/0!</v>
      </c>
      <c r="AN318" s="25" t="e">
        <f t="shared" si="232"/>
        <v>#DIV/0!</v>
      </c>
      <c r="AO318" s="25" t="e">
        <f t="shared" si="256"/>
        <v>#DIV/0!</v>
      </c>
      <c r="AR318" s="11">
        <f t="shared" si="257"/>
        <v>180</v>
      </c>
      <c r="AS318" s="20" t="s">
        <v>147</v>
      </c>
      <c r="AU318" s="13" t="s">
        <v>142</v>
      </c>
      <c r="AV318" s="75" t="e">
        <f>VLOOKUP(AT318,Ülke!$A$1:$D$46,2,0)</f>
        <v>#N/A</v>
      </c>
      <c r="AW318" s="29" t="e">
        <f t="shared" si="258"/>
        <v>#DIV/0!</v>
      </c>
      <c r="AX318" s="64" t="e">
        <f t="shared" si="259"/>
        <v>#DIV/0!</v>
      </c>
      <c r="AY318" s="65">
        <v>43846</v>
      </c>
      <c r="AZ318" s="65">
        <v>44675</v>
      </c>
      <c r="BA318" s="50">
        <f t="shared" si="260"/>
        <v>-44675</v>
      </c>
      <c r="BB318" s="66" t="e">
        <f t="shared" si="261"/>
        <v>#DIV/0!</v>
      </c>
      <c r="BC318" s="67">
        <v>44676</v>
      </c>
      <c r="BD318" s="66" t="s">
        <v>118</v>
      </c>
      <c r="BE318" s="58" t="e">
        <f t="shared" si="262"/>
        <v>#DIV/0!</v>
      </c>
      <c r="BF318" s="30" t="e">
        <f t="shared" si="266"/>
        <v>#DIV/0!</v>
      </c>
      <c r="BG318" s="31"/>
      <c r="BH318" s="32" t="e">
        <f t="shared" si="264"/>
        <v>#DIV/0!</v>
      </c>
      <c r="BI318" s="28">
        <v>0.05</v>
      </c>
      <c r="BJ318" s="28">
        <v>2.5000000000000001E-2</v>
      </c>
      <c r="BK318" s="33" t="e">
        <f t="shared" si="242"/>
        <v>#DIV/0!</v>
      </c>
      <c r="BL318" s="33" t="e">
        <f t="shared" si="248"/>
        <v>#DIV/0!</v>
      </c>
      <c r="BM318" s="48" t="s">
        <v>139</v>
      </c>
      <c r="BO318" s="14" t="s">
        <v>84</v>
      </c>
      <c r="BP318" s="68"/>
      <c r="BQ318" s="14"/>
      <c r="BR318" s="35">
        <v>1257250.1000000001</v>
      </c>
      <c r="BS318" s="73">
        <v>62862.51</v>
      </c>
      <c r="BT318" s="98" t="e">
        <f t="shared" si="265"/>
        <v>#DIV/0!</v>
      </c>
      <c r="BU318" s="35">
        <v>45540</v>
      </c>
      <c r="BV318" s="36" t="s">
        <v>84</v>
      </c>
      <c r="BW318" s="37" t="s">
        <v>90</v>
      </c>
      <c r="BX318" s="38"/>
      <c r="BY318" s="36" t="s">
        <v>84</v>
      </c>
      <c r="BZ318" s="57">
        <v>2023</v>
      </c>
      <c r="CA318" s="32">
        <f>VLOOKUP(BZ318,$GP$1:$GR$17,2,0)</f>
        <v>31680</v>
      </c>
      <c r="CB318" s="32">
        <f>VLOOKUP(BZ318,$GP$1:$GR$17,3,0)</f>
        <v>264294</v>
      </c>
      <c r="CC318" s="32" t="e">
        <f t="shared" si="249"/>
        <v>#DIV/0!</v>
      </c>
      <c r="CD318" s="14" t="str">
        <f t="shared" si="244"/>
        <v/>
      </c>
      <c r="CF318" s="69">
        <f t="shared" si="245"/>
        <v>45540</v>
      </c>
      <c r="CG318" s="69" t="e">
        <f t="shared" si="246"/>
        <v>#DIV/0!</v>
      </c>
      <c r="CH318" s="69" t="e">
        <f t="shared" si="247"/>
        <v>#DIV/0!</v>
      </c>
      <c r="CL318" s="25"/>
      <c r="CM318" s="25"/>
      <c r="CN318" s="25"/>
      <c r="CR318" s="25"/>
      <c r="CS318" s="25"/>
      <c r="CT318" s="25"/>
      <c r="CX318" s="25"/>
      <c r="CY318" s="25"/>
      <c r="CZ318" s="25"/>
      <c r="DD318" s="25"/>
      <c r="DE318" s="25"/>
      <c r="DF318" s="25"/>
      <c r="DG318" s="25">
        <f t="shared" si="250"/>
        <v>0</v>
      </c>
    </row>
    <row r="319" spans="1:111" x14ac:dyDescent="0.25">
      <c r="A319" s="13"/>
      <c r="B319" s="13"/>
      <c r="C319" s="13"/>
      <c r="D319" s="24"/>
      <c r="E319" s="24"/>
      <c r="F319" s="100">
        <f t="shared" ref="F319:F382" si="267">+D319*0.75</f>
        <v>0</v>
      </c>
      <c r="G319" s="21"/>
      <c r="J319" s="63"/>
      <c r="L319" s="63" t="s">
        <v>58</v>
      </c>
      <c r="M319" s="23" t="s">
        <v>61</v>
      </c>
      <c r="N319" s="13" t="s">
        <v>170</v>
      </c>
      <c r="O319" s="13" t="s">
        <v>148</v>
      </c>
      <c r="P319" s="13" t="s">
        <v>171</v>
      </c>
      <c r="U319" s="12">
        <f t="shared" si="251"/>
        <v>90</v>
      </c>
      <c r="X319" s="13"/>
      <c r="Y319" s="13"/>
      <c r="AA319" s="34" t="s">
        <v>84</v>
      </c>
      <c r="AB319" s="25">
        <v>0</v>
      </c>
      <c r="AC319" s="25">
        <f t="shared" ref="AC319:AC382" si="268">+Z319-AB319</f>
        <v>0</v>
      </c>
      <c r="AD319" s="55"/>
      <c r="AE319" s="55"/>
      <c r="AF319" s="45">
        <f t="shared" ref="AF319:AF382" si="269">+Z319*AD319</f>
        <v>0</v>
      </c>
      <c r="AG319" s="46" t="e">
        <f t="shared" si="252"/>
        <v>#DIV/0!</v>
      </c>
      <c r="AH319" s="26">
        <f t="shared" ref="AH319:AH382" si="270">+AB319*AD319</f>
        <v>0</v>
      </c>
      <c r="AI319" s="46" t="e">
        <f t="shared" si="253"/>
        <v>#DIV/0!</v>
      </c>
      <c r="AJ319" s="46" t="e">
        <f t="shared" si="254"/>
        <v>#DIV/0!</v>
      </c>
      <c r="AK319" s="61">
        <v>1</v>
      </c>
      <c r="AL319" s="27" t="e">
        <f t="shared" si="255"/>
        <v>#DIV/0!</v>
      </c>
      <c r="AM319" s="25" t="e">
        <f t="shared" ref="AM319:AM382" si="271">+Z319*AL319</f>
        <v>#DIV/0!</v>
      </c>
      <c r="AN319" s="25" t="e">
        <f t="shared" ref="AN319:AN382" si="272">+AB319*AL319</f>
        <v>#DIV/0!</v>
      </c>
      <c r="AO319" s="25" t="e">
        <f t="shared" si="256"/>
        <v>#DIV/0!</v>
      </c>
      <c r="AR319" s="11">
        <f t="shared" si="257"/>
        <v>180</v>
      </c>
      <c r="AS319" s="20" t="s">
        <v>147</v>
      </c>
      <c r="AU319" s="13" t="s">
        <v>142</v>
      </c>
      <c r="AV319" s="75" t="e">
        <f>VLOOKUP(AT319,Ülke!$A$1:$D$46,2,0)</f>
        <v>#N/A</v>
      </c>
      <c r="AW319" s="29" t="e">
        <f t="shared" si="258"/>
        <v>#DIV/0!</v>
      </c>
      <c r="AX319" s="64" t="e">
        <f t="shared" si="259"/>
        <v>#DIV/0!</v>
      </c>
      <c r="AY319" s="65">
        <v>43846</v>
      </c>
      <c r="AZ319" s="65">
        <v>44675</v>
      </c>
      <c r="BA319" s="50">
        <f t="shared" si="260"/>
        <v>-44675</v>
      </c>
      <c r="BB319" s="66" t="e">
        <f t="shared" si="261"/>
        <v>#DIV/0!</v>
      </c>
      <c r="BC319" s="67">
        <v>44676</v>
      </c>
      <c r="BD319" s="66" t="s">
        <v>118</v>
      </c>
      <c r="BE319" s="58" t="e">
        <f t="shared" si="262"/>
        <v>#DIV/0!</v>
      </c>
      <c r="BF319" s="30" t="e">
        <f t="shared" si="266"/>
        <v>#DIV/0!</v>
      </c>
      <c r="BG319" s="31"/>
      <c r="BH319" s="32" t="e">
        <f t="shared" si="264"/>
        <v>#DIV/0!</v>
      </c>
      <c r="BI319" s="28">
        <v>0.05</v>
      </c>
      <c r="BJ319" s="28">
        <v>2.5000000000000001E-2</v>
      </c>
      <c r="BK319" s="33" t="e">
        <f t="shared" ref="BK319:BK382" si="273">+BH319*BI319</f>
        <v>#DIV/0!</v>
      </c>
      <c r="BL319" s="33" t="e">
        <f t="shared" si="248"/>
        <v>#DIV/0!</v>
      </c>
      <c r="BM319" s="48" t="s">
        <v>139</v>
      </c>
      <c r="BO319" s="14" t="s">
        <v>84</v>
      </c>
      <c r="BP319" s="68"/>
      <c r="BQ319" s="14"/>
      <c r="BR319" s="35">
        <v>1257250.1000000001</v>
      </c>
      <c r="BS319" s="73">
        <v>62862.51</v>
      </c>
      <c r="BT319" s="98" t="e">
        <f t="shared" si="265"/>
        <v>#DIV/0!</v>
      </c>
      <c r="BU319" s="35">
        <v>45540</v>
      </c>
      <c r="BV319" s="36" t="s">
        <v>84</v>
      </c>
      <c r="BW319" s="37" t="s">
        <v>90</v>
      </c>
      <c r="BX319" s="38"/>
      <c r="BY319" s="36" t="s">
        <v>84</v>
      </c>
      <c r="BZ319" s="57">
        <v>2023</v>
      </c>
      <c r="CA319" s="32">
        <f>VLOOKUP(BZ319,$GP$1:$GR$17,2,0)</f>
        <v>31680</v>
      </c>
      <c r="CB319" s="32">
        <f>VLOOKUP(BZ319,$GP$1:$GR$17,3,0)</f>
        <v>264294</v>
      </c>
      <c r="CC319" s="32" t="e">
        <f t="shared" si="249"/>
        <v>#DIV/0!</v>
      </c>
      <c r="CD319" s="14" t="str">
        <f t="shared" ref="CD319:CD382" si="274">RIGHT(AQ319,4)</f>
        <v/>
      </c>
      <c r="CF319" s="69">
        <f t="shared" ref="CF319:CF382" si="275">+BU319-Z319</f>
        <v>45540</v>
      </c>
      <c r="CG319" s="69" t="e">
        <f t="shared" ref="CG319:CG382" si="276">+AM319-BU319</f>
        <v>#DIV/0!</v>
      </c>
      <c r="CH319" s="69" t="e">
        <f t="shared" ref="CH319:CH382" si="277">+BU319-BF319</f>
        <v>#DIV/0!</v>
      </c>
      <c r="CL319" s="25"/>
      <c r="CM319" s="25"/>
      <c r="CN319" s="25"/>
      <c r="CR319" s="25"/>
      <c r="CS319" s="25"/>
      <c r="CT319" s="25"/>
      <c r="CX319" s="25"/>
      <c r="CY319" s="25"/>
      <c r="CZ319" s="25"/>
      <c r="DD319" s="25"/>
      <c r="DE319" s="25"/>
      <c r="DF319" s="25"/>
      <c r="DG319" s="25">
        <f t="shared" si="250"/>
        <v>0</v>
      </c>
    </row>
    <row r="320" spans="1:111" x14ac:dyDescent="0.25">
      <c r="A320" s="13"/>
      <c r="B320" s="13"/>
      <c r="C320" s="13"/>
      <c r="D320" s="24"/>
      <c r="E320" s="24"/>
      <c r="F320" s="100">
        <f t="shared" si="267"/>
        <v>0</v>
      </c>
      <c r="G320" s="21"/>
      <c r="J320" s="63"/>
      <c r="L320" s="63" t="s">
        <v>58</v>
      </c>
      <c r="M320" s="23" t="s">
        <v>61</v>
      </c>
      <c r="N320" s="13" t="s">
        <v>170</v>
      </c>
      <c r="O320" s="13" t="s">
        <v>148</v>
      </c>
      <c r="P320" s="13" t="s">
        <v>171</v>
      </c>
      <c r="U320" s="12">
        <f t="shared" si="251"/>
        <v>90</v>
      </c>
      <c r="X320" s="13"/>
      <c r="Y320" s="13"/>
      <c r="AA320" s="34" t="s">
        <v>84</v>
      </c>
      <c r="AB320" s="25">
        <v>0</v>
      </c>
      <c r="AC320" s="25">
        <f t="shared" si="268"/>
        <v>0</v>
      </c>
      <c r="AD320" s="55"/>
      <c r="AE320" s="55"/>
      <c r="AF320" s="45">
        <f t="shared" si="269"/>
        <v>0</v>
      </c>
      <c r="AG320" s="46" t="e">
        <f t="shared" si="252"/>
        <v>#DIV/0!</v>
      </c>
      <c r="AH320" s="26">
        <f t="shared" si="270"/>
        <v>0</v>
      </c>
      <c r="AI320" s="46" t="e">
        <f t="shared" si="253"/>
        <v>#DIV/0!</v>
      </c>
      <c r="AJ320" s="46" t="e">
        <f t="shared" si="254"/>
        <v>#DIV/0!</v>
      </c>
      <c r="AK320" s="61">
        <v>1</v>
      </c>
      <c r="AL320" s="27" t="e">
        <f t="shared" si="255"/>
        <v>#DIV/0!</v>
      </c>
      <c r="AM320" s="25" t="e">
        <f t="shared" si="271"/>
        <v>#DIV/0!</v>
      </c>
      <c r="AN320" s="25" t="e">
        <f t="shared" si="272"/>
        <v>#DIV/0!</v>
      </c>
      <c r="AO320" s="25" t="e">
        <f t="shared" si="256"/>
        <v>#DIV/0!</v>
      </c>
      <c r="AR320" s="11">
        <f t="shared" si="257"/>
        <v>180</v>
      </c>
      <c r="AS320" s="20" t="s">
        <v>147</v>
      </c>
      <c r="AU320" s="13" t="s">
        <v>142</v>
      </c>
      <c r="AV320" s="75" t="e">
        <f>VLOOKUP(AT320,Ülke!$A$1:$D$46,2,0)</f>
        <v>#N/A</v>
      </c>
      <c r="AW320" s="29" t="e">
        <f t="shared" si="258"/>
        <v>#DIV/0!</v>
      </c>
      <c r="AX320" s="64" t="e">
        <f t="shared" si="259"/>
        <v>#DIV/0!</v>
      </c>
      <c r="AY320" s="65">
        <v>43846</v>
      </c>
      <c r="AZ320" s="65">
        <v>44675</v>
      </c>
      <c r="BA320" s="50">
        <f t="shared" si="260"/>
        <v>-44675</v>
      </c>
      <c r="BB320" s="66" t="e">
        <f t="shared" si="261"/>
        <v>#DIV/0!</v>
      </c>
      <c r="BC320" s="67">
        <v>44676</v>
      </c>
      <c r="BD320" s="66" t="s">
        <v>118</v>
      </c>
      <c r="BE320" s="58" t="e">
        <f t="shared" si="262"/>
        <v>#DIV/0!</v>
      </c>
      <c r="BF320" s="30" t="e">
        <f t="shared" si="266"/>
        <v>#DIV/0!</v>
      </c>
      <c r="BG320" s="31"/>
      <c r="BH320" s="32" t="e">
        <f t="shared" si="264"/>
        <v>#DIV/0!</v>
      </c>
      <c r="BI320" s="28">
        <v>0.05</v>
      </c>
      <c r="BJ320" s="28">
        <v>2.5000000000000001E-2</v>
      </c>
      <c r="BK320" s="33" t="e">
        <f t="shared" si="273"/>
        <v>#DIV/0!</v>
      </c>
      <c r="BL320" s="33" t="e">
        <f t="shared" ref="BL320:BL383" si="278">+BH320*BJ320</f>
        <v>#DIV/0!</v>
      </c>
      <c r="BM320" s="48" t="s">
        <v>139</v>
      </c>
      <c r="BO320" s="14" t="s">
        <v>84</v>
      </c>
      <c r="BP320" s="68"/>
      <c r="BQ320" s="14"/>
      <c r="BR320" s="35">
        <v>1257250.1000000001</v>
      </c>
      <c r="BS320" s="73">
        <v>62862.51</v>
      </c>
      <c r="BT320" s="98" t="e">
        <f t="shared" si="265"/>
        <v>#DIV/0!</v>
      </c>
      <c r="BU320" s="35">
        <v>45540</v>
      </c>
      <c r="BV320" s="36" t="s">
        <v>84</v>
      </c>
      <c r="BW320" s="37" t="s">
        <v>90</v>
      </c>
      <c r="BX320" s="38"/>
      <c r="BY320" s="36" t="s">
        <v>84</v>
      </c>
      <c r="BZ320" s="57">
        <v>2023</v>
      </c>
      <c r="CA320" s="32">
        <f>VLOOKUP(BZ320,$GP$1:$GR$17,2,0)</f>
        <v>31680</v>
      </c>
      <c r="CB320" s="32">
        <f>VLOOKUP(BZ320,$GP$1:$GR$17,3,0)</f>
        <v>264294</v>
      </c>
      <c r="CC320" s="32" t="e">
        <f t="shared" ref="CC320:CC383" si="279">IF(BK320&gt;CA320,BK320,CA320)</f>
        <v>#DIV/0!</v>
      </c>
      <c r="CD320" s="14" t="str">
        <f t="shared" si="274"/>
        <v/>
      </c>
      <c r="CF320" s="69">
        <f t="shared" si="275"/>
        <v>45540</v>
      </c>
      <c r="CG320" s="69" t="e">
        <f t="shared" si="276"/>
        <v>#DIV/0!</v>
      </c>
      <c r="CH320" s="69" t="e">
        <f t="shared" si="277"/>
        <v>#DIV/0!</v>
      </c>
      <c r="CL320" s="25"/>
      <c r="CM320" s="25"/>
      <c r="CN320" s="25"/>
      <c r="CR320" s="25"/>
      <c r="CS320" s="25"/>
      <c r="CT320" s="25"/>
      <c r="CX320" s="25"/>
      <c r="CY320" s="25"/>
      <c r="CZ320" s="25"/>
      <c r="DD320" s="25"/>
      <c r="DE320" s="25"/>
      <c r="DF320" s="25"/>
      <c r="DG320" s="25">
        <f t="shared" si="250"/>
        <v>0</v>
      </c>
    </row>
    <row r="321" spans="1:111" x14ac:dyDescent="0.25">
      <c r="A321" s="13"/>
      <c r="B321" s="13"/>
      <c r="C321" s="13"/>
      <c r="D321" s="24"/>
      <c r="E321" s="24"/>
      <c r="F321" s="100">
        <f t="shared" si="267"/>
        <v>0</v>
      </c>
      <c r="G321" s="21"/>
      <c r="J321" s="63"/>
      <c r="L321" s="63" t="s">
        <v>58</v>
      </c>
      <c r="M321" s="23" t="s">
        <v>61</v>
      </c>
      <c r="N321" s="13" t="s">
        <v>170</v>
      </c>
      <c r="O321" s="13" t="s">
        <v>148</v>
      </c>
      <c r="P321" s="13" t="s">
        <v>171</v>
      </c>
      <c r="U321" s="12">
        <f t="shared" si="251"/>
        <v>90</v>
      </c>
      <c r="X321" s="13"/>
      <c r="Y321" s="13"/>
      <c r="AA321" s="34" t="s">
        <v>84</v>
      </c>
      <c r="AB321" s="25">
        <v>0</v>
      </c>
      <c r="AC321" s="25">
        <f t="shared" si="268"/>
        <v>0</v>
      </c>
      <c r="AD321" s="55"/>
      <c r="AE321" s="55"/>
      <c r="AF321" s="45">
        <f t="shared" si="269"/>
        <v>0</v>
      </c>
      <c r="AG321" s="46" t="e">
        <f t="shared" si="252"/>
        <v>#DIV/0!</v>
      </c>
      <c r="AH321" s="26">
        <f t="shared" si="270"/>
        <v>0</v>
      </c>
      <c r="AI321" s="46" t="e">
        <f t="shared" si="253"/>
        <v>#DIV/0!</v>
      </c>
      <c r="AJ321" s="46" t="e">
        <f t="shared" si="254"/>
        <v>#DIV/0!</v>
      </c>
      <c r="AK321" s="61">
        <v>1</v>
      </c>
      <c r="AL321" s="27" t="e">
        <f t="shared" si="255"/>
        <v>#DIV/0!</v>
      </c>
      <c r="AM321" s="25" t="e">
        <f t="shared" si="271"/>
        <v>#DIV/0!</v>
      </c>
      <c r="AN321" s="25" t="e">
        <f t="shared" si="272"/>
        <v>#DIV/0!</v>
      </c>
      <c r="AO321" s="25" t="e">
        <f t="shared" si="256"/>
        <v>#DIV/0!</v>
      </c>
      <c r="AR321" s="11">
        <f t="shared" si="257"/>
        <v>180</v>
      </c>
      <c r="AS321" s="20" t="s">
        <v>147</v>
      </c>
      <c r="AU321" s="13" t="s">
        <v>142</v>
      </c>
      <c r="AV321" s="75" t="e">
        <f>VLOOKUP(AT321,Ülke!$A$1:$D$46,2,0)</f>
        <v>#N/A</v>
      </c>
      <c r="AW321" s="29" t="e">
        <f t="shared" si="258"/>
        <v>#DIV/0!</v>
      </c>
      <c r="AX321" s="64" t="e">
        <f t="shared" si="259"/>
        <v>#DIV/0!</v>
      </c>
      <c r="AY321" s="65">
        <v>43846</v>
      </c>
      <c r="AZ321" s="65">
        <v>44675</v>
      </c>
      <c r="BA321" s="50">
        <f t="shared" si="260"/>
        <v>-44675</v>
      </c>
      <c r="BB321" s="66" t="e">
        <f t="shared" si="261"/>
        <v>#DIV/0!</v>
      </c>
      <c r="BC321" s="67">
        <v>44676</v>
      </c>
      <c r="BD321" s="66" t="s">
        <v>118</v>
      </c>
      <c r="BE321" s="58" t="e">
        <f t="shared" si="262"/>
        <v>#DIV/0!</v>
      </c>
      <c r="BF321" s="30" t="e">
        <f t="shared" si="266"/>
        <v>#DIV/0!</v>
      </c>
      <c r="BG321" s="31"/>
      <c r="BH321" s="32" t="e">
        <f t="shared" si="264"/>
        <v>#DIV/0!</v>
      </c>
      <c r="BI321" s="28">
        <v>0.05</v>
      </c>
      <c r="BJ321" s="28">
        <v>2.5000000000000001E-2</v>
      </c>
      <c r="BK321" s="33" t="e">
        <f t="shared" si="273"/>
        <v>#DIV/0!</v>
      </c>
      <c r="BL321" s="33" t="e">
        <f t="shared" si="278"/>
        <v>#DIV/0!</v>
      </c>
      <c r="BM321" s="48" t="s">
        <v>139</v>
      </c>
      <c r="BO321" s="14" t="s">
        <v>84</v>
      </c>
      <c r="BP321" s="68"/>
      <c r="BQ321" s="14"/>
      <c r="BR321" s="35">
        <v>1257250.1000000001</v>
      </c>
      <c r="BS321" s="73">
        <v>62862.51</v>
      </c>
      <c r="BT321" s="98" t="e">
        <f t="shared" si="265"/>
        <v>#DIV/0!</v>
      </c>
      <c r="BU321" s="35">
        <v>45540</v>
      </c>
      <c r="BV321" s="36" t="s">
        <v>84</v>
      </c>
      <c r="BW321" s="37" t="s">
        <v>90</v>
      </c>
      <c r="BX321" s="38"/>
      <c r="BY321" s="36" t="s">
        <v>84</v>
      </c>
      <c r="BZ321" s="57">
        <v>2023</v>
      </c>
      <c r="CA321" s="32">
        <f>VLOOKUP(BZ321,$GP$1:$GR$17,2,0)</f>
        <v>31680</v>
      </c>
      <c r="CB321" s="32">
        <f>VLOOKUP(BZ321,$GP$1:$GR$17,3,0)</f>
        <v>264294</v>
      </c>
      <c r="CC321" s="32" t="e">
        <f t="shared" si="279"/>
        <v>#DIV/0!</v>
      </c>
      <c r="CD321" s="14" t="str">
        <f t="shared" si="274"/>
        <v/>
      </c>
      <c r="CF321" s="69">
        <f t="shared" si="275"/>
        <v>45540</v>
      </c>
      <c r="CG321" s="69" t="e">
        <f t="shared" si="276"/>
        <v>#DIV/0!</v>
      </c>
      <c r="CH321" s="69" t="e">
        <f t="shared" si="277"/>
        <v>#DIV/0!</v>
      </c>
      <c r="CL321" s="25"/>
      <c r="CM321" s="25"/>
      <c r="CN321" s="25"/>
      <c r="CR321" s="25"/>
      <c r="CS321" s="25"/>
      <c r="CT321" s="25"/>
      <c r="CX321" s="25"/>
      <c r="CY321" s="25"/>
      <c r="CZ321" s="25"/>
      <c r="DD321" s="25"/>
      <c r="DE321" s="25"/>
      <c r="DF321" s="25"/>
      <c r="DG321" s="25">
        <f t="shared" si="250"/>
        <v>0</v>
      </c>
    </row>
    <row r="322" spans="1:111" x14ac:dyDescent="0.25">
      <c r="A322" s="13"/>
      <c r="B322" s="13"/>
      <c r="C322" s="13"/>
      <c r="D322" s="24"/>
      <c r="E322" s="24"/>
      <c r="F322" s="100">
        <f t="shared" si="267"/>
        <v>0</v>
      </c>
      <c r="G322" s="21"/>
      <c r="J322" s="63"/>
      <c r="L322" s="63" t="s">
        <v>58</v>
      </c>
      <c r="M322" s="23" t="s">
        <v>61</v>
      </c>
      <c r="N322" s="13" t="s">
        <v>170</v>
      </c>
      <c r="O322" s="13" t="s">
        <v>148</v>
      </c>
      <c r="P322" s="13" t="s">
        <v>171</v>
      </c>
      <c r="U322" s="12">
        <f t="shared" si="251"/>
        <v>90</v>
      </c>
      <c r="X322" s="13"/>
      <c r="Y322" s="13"/>
      <c r="AA322" s="34" t="s">
        <v>84</v>
      </c>
      <c r="AB322" s="25">
        <v>0</v>
      </c>
      <c r="AC322" s="25">
        <f t="shared" si="268"/>
        <v>0</v>
      </c>
      <c r="AD322" s="55"/>
      <c r="AE322" s="55"/>
      <c r="AF322" s="45">
        <f t="shared" si="269"/>
        <v>0</v>
      </c>
      <c r="AG322" s="46" t="e">
        <f t="shared" si="252"/>
        <v>#DIV/0!</v>
      </c>
      <c r="AH322" s="26">
        <f t="shared" si="270"/>
        <v>0</v>
      </c>
      <c r="AI322" s="46" t="e">
        <f t="shared" si="253"/>
        <v>#DIV/0!</v>
      </c>
      <c r="AJ322" s="46" t="e">
        <f t="shared" si="254"/>
        <v>#DIV/0!</v>
      </c>
      <c r="AK322" s="61">
        <v>1</v>
      </c>
      <c r="AL322" s="27" t="e">
        <f t="shared" si="255"/>
        <v>#DIV/0!</v>
      </c>
      <c r="AM322" s="25" t="e">
        <f t="shared" si="271"/>
        <v>#DIV/0!</v>
      </c>
      <c r="AN322" s="25" t="e">
        <f t="shared" si="272"/>
        <v>#DIV/0!</v>
      </c>
      <c r="AO322" s="25" t="e">
        <f t="shared" si="256"/>
        <v>#DIV/0!</v>
      </c>
      <c r="AR322" s="11">
        <f t="shared" si="257"/>
        <v>180</v>
      </c>
      <c r="AS322" s="20" t="s">
        <v>147</v>
      </c>
      <c r="AU322" s="13" t="s">
        <v>142</v>
      </c>
      <c r="AV322" s="75" t="e">
        <f>VLOOKUP(AT322,Ülke!$A$1:$D$46,2,0)</f>
        <v>#N/A</v>
      </c>
      <c r="AW322" s="29" t="e">
        <f t="shared" si="258"/>
        <v>#DIV/0!</v>
      </c>
      <c r="AX322" s="64" t="e">
        <f t="shared" si="259"/>
        <v>#DIV/0!</v>
      </c>
      <c r="AY322" s="65">
        <v>43846</v>
      </c>
      <c r="AZ322" s="65">
        <v>44675</v>
      </c>
      <c r="BA322" s="50">
        <f t="shared" si="260"/>
        <v>-44675</v>
      </c>
      <c r="BB322" s="66" t="e">
        <f t="shared" si="261"/>
        <v>#DIV/0!</v>
      </c>
      <c r="BC322" s="67">
        <v>44676</v>
      </c>
      <c r="BD322" s="66" t="s">
        <v>118</v>
      </c>
      <c r="BE322" s="58" t="e">
        <f t="shared" si="262"/>
        <v>#DIV/0!</v>
      </c>
      <c r="BF322" s="30" t="e">
        <f t="shared" si="266"/>
        <v>#DIV/0!</v>
      </c>
      <c r="BG322" s="31"/>
      <c r="BH322" s="32" t="e">
        <f t="shared" si="264"/>
        <v>#DIV/0!</v>
      </c>
      <c r="BI322" s="28">
        <v>0.05</v>
      </c>
      <c r="BJ322" s="28">
        <v>2.5000000000000001E-2</v>
      </c>
      <c r="BK322" s="33" t="e">
        <f t="shared" si="273"/>
        <v>#DIV/0!</v>
      </c>
      <c r="BL322" s="33" t="e">
        <f t="shared" si="278"/>
        <v>#DIV/0!</v>
      </c>
      <c r="BM322" s="48" t="s">
        <v>139</v>
      </c>
      <c r="BO322" s="14" t="s">
        <v>84</v>
      </c>
      <c r="BP322" s="68"/>
      <c r="BQ322" s="14"/>
      <c r="BR322" s="35">
        <v>1257250.1000000001</v>
      </c>
      <c r="BS322" s="73">
        <v>62862.51</v>
      </c>
      <c r="BT322" s="98" t="e">
        <f t="shared" si="265"/>
        <v>#DIV/0!</v>
      </c>
      <c r="BU322" s="35">
        <v>45540</v>
      </c>
      <c r="BV322" s="36" t="s">
        <v>84</v>
      </c>
      <c r="BW322" s="37" t="s">
        <v>90</v>
      </c>
      <c r="BX322" s="38"/>
      <c r="BY322" s="36" t="s">
        <v>84</v>
      </c>
      <c r="BZ322" s="57">
        <v>2023</v>
      </c>
      <c r="CA322" s="32">
        <f>VLOOKUP(BZ322,$GP$1:$GR$17,2,0)</f>
        <v>31680</v>
      </c>
      <c r="CB322" s="32">
        <f>VLOOKUP(BZ322,$GP$1:$GR$17,3,0)</f>
        <v>264294</v>
      </c>
      <c r="CC322" s="32" t="e">
        <f t="shared" si="279"/>
        <v>#DIV/0!</v>
      </c>
      <c r="CD322" s="14" t="str">
        <f t="shared" si="274"/>
        <v/>
      </c>
      <c r="CF322" s="69">
        <f t="shared" si="275"/>
        <v>45540</v>
      </c>
      <c r="CG322" s="69" t="e">
        <f t="shared" si="276"/>
        <v>#DIV/0!</v>
      </c>
      <c r="CH322" s="69" t="e">
        <f t="shared" si="277"/>
        <v>#DIV/0!</v>
      </c>
      <c r="CL322" s="25"/>
      <c r="CM322" s="25"/>
      <c r="CN322" s="25"/>
      <c r="CR322" s="25"/>
      <c r="CS322" s="25"/>
      <c r="CT322" s="25"/>
      <c r="CX322" s="25"/>
      <c r="CY322" s="25"/>
      <c r="CZ322" s="25"/>
      <c r="DD322" s="25"/>
      <c r="DE322" s="25"/>
      <c r="DF322" s="25"/>
      <c r="DG322" s="25">
        <f t="shared" si="250"/>
        <v>0</v>
      </c>
    </row>
    <row r="323" spans="1:111" x14ac:dyDescent="0.25">
      <c r="A323" s="13"/>
      <c r="B323" s="13"/>
      <c r="C323" s="13"/>
      <c r="D323" s="24"/>
      <c r="E323" s="24"/>
      <c r="F323" s="100">
        <f t="shared" si="267"/>
        <v>0</v>
      </c>
      <c r="G323" s="21"/>
      <c r="J323" s="63"/>
      <c r="L323" s="63" t="s">
        <v>58</v>
      </c>
      <c r="M323" s="23" t="s">
        <v>61</v>
      </c>
      <c r="N323" s="13" t="s">
        <v>170</v>
      </c>
      <c r="O323" s="13" t="s">
        <v>148</v>
      </c>
      <c r="P323" s="13" t="s">
        <v>171</v>
      </c>
      <c r="U323" s="12">
        <f t="shared" si="251"/>
        <v>90</v>
      </c>
      <c r="X323" s="13"/>
      <c r="Y323" s="13"/>
      <c r="AA323" s="34" t="s">
        <v>84</v>
      </c>
      <c r="AB323" s="25">
        <v>0</v>
      </c>
      <c r="AC323" s="25">
        <f t="shared" si="268"/>
        <v>0</v>
      </c>
      <c r="AD323" s="55"/>
      <c r="AE323" s="55"/>
      <c r="AF323" s="45">
        <f t="shared" si="269"/>
        <v>0</v>
      </c>
      <c r="AG323" s="46" t="e">
        <f t="shared" si="252"/>
        <v>#DIV/0!</v>
      </c>
      <c r="AH323" s="26">
        <f t="shared" si="270"/>
        <v>0</v>
      </c>
      <c r="AI323" s="46" t="e">
        <f t="shared" si="253"/>
        <v>#DIV/0!</v>
      </c>
      <c r="AJ323" s="46" t="e">
        <f t="shared" si="254"/>
        <v>#DIV/0!</v>
      </c>
      <c r="AK323" s="61">
        <v>1</v>
      </c>
      <c r="AL323" s="27" t="e">
        <f t="shared" si="255"/>
        <v>#DIV/0!</v>
      </c>
      <c r="AM323" s="25" t="e">
        <f t="shared" si="271"/>
        <v>#DIV/0!</v>
      </c>
      <c r="AN323" s="25" t="e">
        <f t="shared" si="272"/>
        <v>#DIV/0!</v>
      </c>
      <c r="AO323" s="25" t="e">
        <f t="shared" si="256"/>
        <v>#DIV/0!</v>
      </c>
      <c r="AR323" s="11">
        <f t="shared" si="257"/>
        <v>180</v>
      </c>
      <c r="AS323" s="20" t="s">
        <v>147</v>
      </c>
      <c r="AU323" s="13" t="s">
        <v>142</v>
      </c>
      <c r="AV323" s="75" t="e">
        <f>VLOOKUP(AT323,Ülke!$A$1:$D$46,2,0)</f>
        <v>#N/A</v>
      </c>
      <c r="AW323" s="29" t="e">
        <f t="shared" si="258"/>
        <v>#DIV/0!</v>
      </c>
      <c r="AX323" s="64" t="e">
        <f t="shared" si="259"/>
        <v>#DIV/0!</v>
      </c>
      <c r="AY323" s="65">
        <v>43846</v>
      </c>
      <c r="AZ323" s="65">
        <v>44675</v>
      </c>
      <c r="BA323" s="50">
        <f t="shared" si="260"/>
        <v>-44675</v>
      </c>
      <c r="BB323" s="66" t="e">
        <f t="shared" si="261"/>
        <v>#DIV/0!</v>
      </c>
      <c r="BC323" s="67">
        <v>44676</v>
      </c>
      <c r="BD323" s="66" t="s">
        <v>118</v>
      </c>
      <c r="BE323" s="58" t="e">
        <f t="shared" si="262"/>
        <v>#DIV/0!</v>
      </c>
      <c r="BF323" s="30" t="e">
        <f t="shared" si="266"/>
        <v>#DIV/0!</v>
      </c>
      <c r="BG323" s="31"/>
      <c r="BH323" s="32" t="e">
        <f t="shared" si="264"/>
        <v>#DIV/0!</v>
      </c>
      <c r="BI323" s="28">
        <v>0.05</v>
      </c>
      <c r="BJ323" s="28">
        <v>2.5000000000000001E-2</v>
      </c>
      <c r="BK323" s="33" t="e">
        <f t="shared" si="273"/>
        <v>#DIV/0!</v>
      </c>
      <c r="BL323" s="33" t="e">
        <f t="shared" si="278"/>
        <v>#DIV/0!</v>
      </c>
      <c r="BM323" s="48" t="s">
        <v>139</v>
      </c>
      <c r="BO323" s="14" t="s">
        <v>84</v>
      </c>
      <c r="BP323" s="68"/>
      <c r="BQ323" s="14"/>
      <c r="BR323" s="35">
        <v>1257250.1000000001</v>
      </c>
      <c r="BS323" s="73">
        <v>62862.51</v>
      </c>
      <c r="BT323" s="98" t="e">
        <f t="shared" si="265"/>
        <v>#DIV/0!</v>
      </c>
      <c r="BU323" s="35">
        <v>45540</v>
      </c>
      <c r="BV323" s="36" t="s">
        <v>84</v>
      </c>
      <c r="BW323" s="37" t="s">
        <v>90</v>
      </c>
      <c r="BX323" s="38"/>
      <c r="BY323" s="36" t="s">
        <v>84</v>
      </c>
      <c r="BZ323" s="57">
        <v>2023</v>
      </c>
      <c r="CA323" s="32">
        <f>VLOOKUP(BZ323,$GP$1:$GR$17,2,0)</f>
        <v>31680</v>
      </c>
      <c r="CB323" s="32">
        <f>VLOOKUP(BZ323,$GP$1:$GR$17,3,0)</f>
        <v>264294</v>
      </c>
      <c r="CC323" s="32" t="e">
        <f t="shared" si="279"/>
        <v>#DIV/0!</v>
      </c>
      <c r="CD323" s="14" t="str">
        <f t="shared" si="274"/>
        <v/>
      </c>
      <c r="CF323" s="69">
        <f t="shared" si="275"/>
        <v>45540</v>
      </c>
      <c r="CG323" s="69" t="e">
        <f t="shared" si="276"/>
        <v>#DIV/0!</v>
      </c>
      <c r="CH323" s="69" t="e">
        <f t="shared" si="277"/>
        <v>#DIV/0!</v>
      </c>
      <c r="CL323" s="25"/>
      <c r="CM323" s="25"/>
      <c r="CN323" s="25"/>
      <c r="CR323" s="25"/>
      <c r="CS323" s="25"/>
      <c r="CT323" s="25"/>
      <c r="CX323" s="25"/>
      <c r="CY323" s="25"/>
      <c r="CZ323" s="25"/>
      <c r="DD323" s="25"/>
      <c r="DE323" s="25"/>
      <c r="DF323" s="25"/>
      <c r="DG323" s="25">
        <f t="shared" ref="DG323:DG346" si="280">+CL323+CR323+CX323+DD323</f>
        <v>0</v>
      </c>
    </row>
    <row r="324" spans="1:111" x14ac:dyDescent="0.25">
      <c r="A324" s="13"/>
      <c r="B324" s="13"/>
      <c r="C324" s="13"/>
      <c r="D324" s="24"/>
      <c r="E324" s="24"/>
      <c r="F324" s="100">
        <f t="shared" si="267"/>
        <v>0</v>
      </c>
      <c r="G324" s="21"/>
      <c r="J324" s="63"/>
      <c r="L324" s="63" t="s">
        <v>58</v>
      </c>
      <c r="M324" s="23" t="s">
        <v>61</v>
      </c>
      <c r="N324" s="13" t="s">
        <v>170</v>
      </c>
      <c r="O324" s="13" t="s">
        <v>148</v>
      </c>
      <c r="P324" s="13" t="s">
        <v>171</v>
      </c>
      <c r="U324" s="12">
        <f t="shared" si="251"/>
        <v>90</v>
      </c>
      <c r="X324" s="13"/>
      <c r="Y324" s="13"/>
      <c r="AA324" s="34" t="s">
        <v>84</v>
      </c>
      <c r="AB324" s="25">
        <v>0</v>
      </c>
      <c r="AC324" s="25">
        <f t="shared" si="268"/>
        <v>0</v>
      </c>
      <c r="AD324" s="55"/>
      <c r="AE324" s="55"/>
      <c r="AF324" s="45">
        <f t="shared" si="269"/>
        <v>0</v>
      </c>
      <c r="AG324" s="46" t="e">
        <f t="shared" si="252"/>
        <v>#DIV/0!</v>
      </c>
      <c r="AH324" s="26">
        <f t="shared" si="270"/>
        <v>0</v>
      </c>
      <c r="AI324" s="46" t="e">
        <f t="shared" si="253"/>
        <v>#DIV/0!</v>
      </c>
      <c r="AJ324" s="46" t="e">
        <f t="shared" si="254"/>
        <v>#DIV/0!</v>
      </c>
      <c r="AK324" s="61">
        <v>1</v>
      </c>
      <c r="AL324" s="27" t="e">
        <f t="shared" si="255"/>
        <v>#DIV/0!</v>
      </c>
      <c r="AM324" s="25" t="e">
        <f t="shared" si="271"/>
        <v>#DIV/0!</v>
      </c>
      <c r="AN324" s="25" t="e">
        <f t="shared" si="272"/>
        <v>#DIV/0!</v>
      </c>
      <c r="AO324" s="25" t="e">
        <f t="shared" si="256"/>
        <v>#DIV/0!</v>
      </c>
      <c r="AR324" s="11">
        <f t="shared" si="257"/>
        <v>180</v>
      </c>
      <c r="AS324" s="20" t="s">
        <v>147</v>
      </c>
      <c r="AU324" s="13" t="s">
        <v>142</v>
      </c>
      <c r="AV324" s="75" t="e">
        <f>VLOOKUP(AT324,Ülke!$A$1:$D$46,2,0)</f>
        <v>#N/A</v>
      </c>
      <c r="AW324" s="29" t="e">
        <f t="shared" si="258"/>
        <v>#DIV/0!</v>
      </c>
      <c r="AX324" s="64" t="e">
        <f t="shared" si="259"/>
        <v>#DIV/0!</v>
      </c>
      <c r="AY324" s="65">
        <v>43846</v>
      </c>
      <c r="AZ324" s="65">
        <v>44675</v>
      </c>
      <c r="BA324" s="50">
        <f t="shared" si="260"/>
        <v>-44675</v>
      </c>
      <c r="BB324" s="66" t="e">
        <f t="shared" si="261"/>
        <v>#DIV/0!</v>
      </c>
      <c r="BC324" s="67">
        <v>44676</v>
      </c>
      <c r="BD324" s="66" t="s">
        <v>118</v>
      </c>
      <c r="BE324" s="58" t="e">
        <f t="shared" si="262"/>
        <v>#DIV/0!</v>
      </c>
      <c r="BF324" s="30" t="e">
        <f t="shared" si="266"/>
        <v>#DIV/0!</v>
      </c>
      <c r="BG324" s="31"/>
      <c r="BH324" s="32" t="e">
        <f t="shared" si="264"/>
        <v>#DIV/0!</v>
      </c>
      <c r="BI324" s="28">
        <v>0.05</v>
      </c>
      <c r="BJ324" s="28">
        <v>2.5000000000000001E-2</v>
      </c>
      <c r="BK324" s="33" t="e">
        <f t="shared" si="273"/>
        <v>#DIV/0!</v>
      </c>
      <c r="BL324" s="33" t="e">
        <f t="shared" si="278"/>
        <v>#DIV/0!</v>
      </c>
      <c r="BM324" s="48" t="s">
        <v>139</v>
      </c>
      <c r="BO324" s="14" t="s">
        <v>84</v>
      </c>
      <c r="BP324" s="68"/>
      <c r="BQ324" s="14"/>
      <c r="BR324" s="35">
        <v>1257250.1000000001</v>
      </c>
      <c r="BS324" s="73">
        <v>62862.51</v>
      </c>
      <c r="BT324" s="98" t="e">
        <f t="shared" si="265"/>
        <v>#DIV/0!</v>
      </c>
      <c r="BU324" s="35">
        <v>45540</v>
      </c>
      <c r="BV324" s="36" t="s">
        <v>84</v>
      </c>
      <c r="BW324" s="37" t="s">
        <v>90</v>
      </c>
      <c r="BX324" s="38"/>
      <c r="BY324" s="36" t="s">
        <v>84</v>
      </c>
      <c r="BZ324" s="57">
        <v>2023</v>
      </c>
      <c r="CA324" s="32">
        <f>VLOOKUP(BZ324,$GP$1:$GR$17,2,0)</f>
        <v>31680</v>
      </c>
      <c r="CB324" s="32">
        <f>VLOOKUP(BZ324,$GP$1:$GR$17,3,0)</f>
        <v>264294</v>
      </c>
      <c r="CC324" s="32" t="e">
        <f t="shared" si="279"/>
        <v>#DIV/0!</v>
      </c>
      <c r="CD324" s="14" t="str">
        <f t="shared" si="274"/>
        <v/>
      </c>
      <c r="CF324" s="69">
        <f t="shared" si="275"/>
        <v>45540</v>
      </c>
      <c r="CG324" s="69" t="e">
        <f t="shared" si="276"/>
        <v>#DIV/0!</v>
      </c>
      <c r="CH324" s="69" t="e">
        <f t="shared" si="277"/>
        <v>#DIV/0!</v>
      </c>
      <c r="CL324" s="25"/>
      <c r="CM324" s="25"/>
      <c r="CN324" s="25"/>
      <c r="CR324" s="25"/>
      <c r="CS324" s="25"/>
      <c r="CT324" s="25"/>
      <c r="CX324" s="25"/>
      <c r="CY324" s="25"/>
      <c r="CZ324" s="25"/>
      <c r="DD324" s="25"/>
      <c r="DE324" s="25"/>
      <c r="DF324" s="25"/>
      <c r="DG324" s="25">
        <f t="shared" si="280"/>
        <v>0</v>
      </c>
    </row>
    <row r="325" spans="1:111" x14ac:dyDescent="0.25">
      <c r="A325" s="13"/>
      <c r="B325" s="13"/>
      <c r="C325" s="13"/>
      <c r="D325" s="24"/>
      <c r="E325" s="24"/>
      <c r="F325" s="100">
        <f t="shared" si="267"/>
        <v>0</v>
      </c>
      <c r="G325" s="21"/>
      <c r="J325" s="63"/>
      <c r="L325" s="63" t="s">
        <v>58</v>
      </c>
      <c r="M325" s="23" t="s">
        <v>61</v>
      </c>
      <c r="N325" s="13" t="s">
        <v>170</v>
      </c>
      <c r="O325" s="13" t="s">
        <v>148</v>
      </c>
      <c r="P325" s="13" t="s">
        <v>171</v>
      </c>
      <c r="U325" s="12">
        <f t="shared" si="251"/>
        <v>90</v>
      </c>
      <c r="X325" s="13"/>
      <c r="Y325" s="13"/>
      <c r="AA325" s="34" t="s">
        <v>84</v>
      </c>
      <c r="AB325" s="25">
        <v>0</v>
      </c>
      <c r="AC325" s="25">
        <f t="shared" si="268"/>
        <v>0</v>
      </c>
      <c r="AD325" s="55"/>
      <c r="AE325" s="55"/>
      <c r="AF325" s="45">
        <f t="shared" si="269"/>
        <v>0</v>
      </c>
      <c r="AG325" s="46" t="e">
        <f t="shared" si="252"/>
        <v>#DIV/0!</v>
      </c>
      <c r="AH325" s="26">
        <f t="shared" si="270"/>
        <v>0</v>
      </c>
      <c r="AI325" s="46" t="e">
        <f t="shared" si="253"/>
        <v>#DIV/0!</v>
      </c>
      <c r="AJ325" s="46" t="e">
        <f t="shared" si="254"/>
        <v>#DIV/0!</v>
      </c>
      <c r="AK325" s="61">
        <v>1</v>
      </c>
      <c r="AL325" s="27" t="e">
        <f t="shared" si="255"/>
        <v>#DIV/0!</v>
      </c>
      <c r="AM325" s="25" t="e">
        <f t="shared" si="271"/>
        <v>#DIV/0!</v>
      </c>
      <c r="AN325" s="25" t="e">
        <f t="shared" si="272"/>
        <v>#DIV/0!</v>
      </c>
      <c r="AO325" s="25" t="e">
        <f t="shared" si="256"/>
        <v>#DIV/0!</v>
      </c>
      <c r="AR325" s="11">
        <f t="shared" si="257"/>
        <v>180</v>
      </c>
      <c r="AS325" s="20" t="s">
        <v>147</v>
      </c>
      <c r="AU325" s="13" t="s">
        <v>142</v>
      </c>
      <c r="AV325" s="75" t="e">
        <f>VLOOKUP(AT325,Ülke!$A$1:$D$46,2,0)</f>
        <v>#N/A</v>
      </c>
      <c r="AW325" s="29" t="e">
        <f t="shared" si="258"/>
        <v>#DIV/0!</v>
      </c>
      <c r="AX325" s="64" t="e">
        <f t="shared" si="259"/>
        <v>#DIV/0!</v>
      </c>
      <c r="AY325" s="65">
        <v>43846</v>
      </c>
      <c r="AZ325" s="65">
        <v>44675</v>
      </c>
      <c r="BA325" s="50">
        <f t="shared" si="260"/>
        <v>-44675</v>
      </c>
      <c r="BB325" s="66" t="e">
        <f t="shared" si="261"/>
        <v>#DIV/0!</v>
      </c>
      <c r="BC325" s="67">
        <v>44676</v>
      </c>
      <c r="BD325" s="66" t="s">
        <v>118</v>
      </c>
      <c r="BE325" s="58" t="e">
        <f t="shared" si="262"/>
        <v>#DIV/0!</v>
      </c>
      <c r="BF325" s="30" t="e">
        <f t="shared" si="266"/>
        <v>#DIV/0!</v>
      </c>
      <c r="BG325" s="31"/>
      <c r="BH325" s="32" t="e">
        <f t="shared" si="264"/>
        <v>#DIV/0!</v>
      </c>
      <c r="BI325" s="28">
        <v>0.05</v>
      </c>
      <c r="BJ325" s="28">
        <v>2.5000000000000001E-2</v>
      </c>
      <c r="BK325" s="33" t="e">
        <f t="shared" si="273"/>
        <v>#DIV/0!</v>
      </c>
      <c r="BL325" s="33" t="e">
        <f t="shared" si="278"/>
        <v>#DIV/0!</v>
      </c>
      <c r="BM325" s="48" t="s">
        <v>139</v>
      </c>
      <c r="BO325" s="14" t="s">
        <v>84</v>
      </c>
      <c r="BP325" s="68"/>
      <c r="BQ325" s="14"/>
      <c r="BR325" s="35">
        <v>1257250.1000000001</v>
      </c>
      <c r="BS325" s="73">
        <v>62862.51</v>
      </c>
      <c r="BT325" s="98" t="e">
        <f t="shared" si="265"/>
        <v>#DIV/0!</v>
      </c>
      <c r="BU325" s="35">
        <v>45540</v>
      </c>
      <c r="BV325" s="36" t="s">
        <v>84</v>
      </c>
      <c r="BW325" s="37" t="s">
        <v>90</v>
      </c>
      <c r="BX325" s="38"/>
      <c r="BY325" s="36" t="s">
        <v>84</v>
      </c>
      <c r="BZ325" s="57">
        <v>2023</v>
      </c>
      <c r="CA325" s="32">
        <f>VLOOKUP(BZ325,$GP$1:$GR$17,2,0)</f>
        <v>31680</v>
      </c>
      <c r="CB325" s="32">
        <f>VLOOKUP(BZ325,$GP$1:$GR$17,3,0)</f>
        <v>264294</v>
      </c>
      <c r="CC325" s="32" t="e">
        <f t="shared" si="279"/>
        <v>#DIV/0!</v>
      </c>
      <c r="CD325" s="14" t="str">
        <f t="shared" si="274"/>
        <v/>
      </c>
      <c r="CF325" s="69">
        <f t="shared" si="275"/>
        <v>45540</v>
      </c>
      <c r="CG325" s="69" t="e">
        <f t="shared" si="276"/>
        <v>#DIV/0!</v>
      </c>
      <c r="CH325" s="69" t="e">
        <f t="shared" si="277"/>
        <v>#DIV/0!</v>
      </c>
      <c r="CL325" s="25"/>
      <c r="CM325" s="25"/>
      <c r="CN325" s="25"/>
      <c r="CR325" s="25"/>
      <c r="CS325" s="25"/>
      <c r="CT325" s="25"/>
      <c r="CX325" s="25"/>
      <c r="CY325" s="25"/>
      <c r="CZ325" s="25"/>
      <c r="DD325" s="25"/>
      <c r="DE325" s="25"/>
      <c r="DF325" s="25"/>
      <c r="DG325" s="25">
        <f t="shared" si="280"/>
        <v>0</v>
      </c>
    </row>
    <row r="326" spans="1:111" x14ac:dyDescent="0.25">
      <c r="A326" s="13"/>
      <c r="B326" s="13"/>
      <c r="C326" s="13"/>
      <c r="D326" s="24"/>
      <c r="E326" s="24"/>
      <c r="F326" s="100">
        <f t="shared" si="267"/>
        <v>0</v>
      </c>
      <c r="G326" s="21"/>
      <c r="J326" s="63"/>
      <c r="L326" s="63" t="s">
        <v>58</v>
      </c>
      <c r="M326" s="23" t="s">
        <v>61</v>
      </c>
      <c r="N326" s="13" t="s">
        <v>170</v>
      </c>
      <c r="O326" s="13" t="s">
        <v>148</v>
      </c>
      <c r="P326" s="13" t="s">
        <v>171</v>
      </c>
      <c r="U326" s="12">
        <f t="shared" si="251"/>
        <v>90</v>
      </c>
      <c r="X326" s="13"/>
      <c r="Y326" s="13"/>
      <c r="AA326" s="34" t="s">
        <v>84</v>
      </c>
      <c r="AB326" s="25">
        <v>0</v>
      </c>
      <c r="AC326" s="25">
        <f t="shared" si="268"/>
        <v>0</v>
      </c>
      <c r="AD326" s="55"/>
      <c r="AE326" s="55"/>
      <c r="AF326" s="45">
        <f t="shared" si="269"/>
        <v>0</v>
      </c>
      <c r="AG326" s="46" t="e">
        <f t="shared" si="252"/>
        <v>#DIV/0!</v>
      </c>
      <c r="AH326" s="26">
        <f t="shared" si="270"/>
        <v>0</v>
      </c>
      <c r="AI326" s="46" t="e">
        <f t="shared" si="253"/>
        <v>#DIV/0!</v>
      </c>
      <c r="AJ326" s="46" t="e">
        <f t="shared" si="254"/>
        <v>#DIV/0!</v>
      </c>
      <c r="AK326" s="61">
        <v>1</v>
      </c>
      <c r="AL326" s="27" t="e">
        <f t="shared" si="255"/>
        <v>#DIV/0!</v>
      </c>
      <c r="AM326" s="25" t="e">
        <f t="shared" si="271"/>
        <v>#DIV/0!</v>
      </c>
      <c r="AN326" s="25" t="e">
        <f t="shared" si="272"/>
        <v>#DIV/0!</v>
      </c>
      <c r="AO326" s="25" t="e">
        <f t="shared" si="256"/>
        <v>#DIV/0!</v>
      </c>
      <c r="AR326" s="11">
        <f t="shared" si="257"/>
        <v>180</v>
      </c>
      <c r="AS326" s="20" t="s">
        <v>147</v>
      </c>
      <c r="AU326" s="13" t="s">
        <v>142</v>
      </c>
      <c r="AV326" s="75" t="e">
        <f>VLOOKUP(AT326,Ülke!$A$1:$D$46,2,0)</f>
        <v>#N/A</v>
      </c>
      <c r="AW326" s="29" t="e">
        <f t="shared" si="258"/>
        <v>#DIV/0!</v>
      </c>
      <c r="AX326" s="64" t="e">
        <f t="shared" si="259"/>
        <v>#DIV/0!</v>
      </c>
      <c r="AY326" s="65">
        <v>43846</v>
      </c>
      <c r="AZ326" s="65">
        <v>44675</v>
      </c>
      <c r="BA326" s="50">
        <f t="shared" si="260"/>
        <v>-44675</v>
      </c>
      <c r="BB326" s="66" t="e">
        <f t="shared" si="261"/>
        <v>#DIV/0!</v>
      </c>
      <c r="BC326" s="67">
        <v>44676</v>
      </c>
      <c r="BD326" s="66" t="s">
        <v>118</v>
      </c>
      <c r="BE326" s="58" t="e">
        <f t="shared" si="262"/>
        <v>#DIV/0!</v>
      </c>
      <c r="BF326" s="30" t="e">
        <f t="shared" si="266"/>
        <v>#DIV/0!</v>
      </c>
      <c r="BG326" s="31"/>
      <c r="BH326" s="32" t="e">
        <f t="shared" si="264"/>
        <v>#DIV/0!</v>
      </c>
      <c r="BI326" s="28">
        <v>0.05</v>
      </c>
      <c r="BJ326" s="28">
        <v>2.5000000000000001E-2</v>
      </c>
      <c r="BK326" s="33" t="e">
        <f t="shared" si="273"/>
        <v>#DIV/0!</v>
      </c>
      <c r="BL326" s="33" t="e">
        <f t="shared" si="278"/>
        <v>#DIV/0!</v>
      </c>
      <c r="BM326" s="48" t="s">
        <v>139</v>
      </c>
      <c r="BO326" s="14" t="s">
        <v>84</v>
      </c>
      <c r="BP326" s="68"/>
      <c r="BQ326" s="14"/>
      <c r="BR326" s="35">
        <v>1257250.1000000001</v>
      </c>
      <c r="BS326" s="73">
        <v>62862.51</v>
      </c>
      <c r="BT326" s="98" t="e">
        <f t="shared" si="265"/>
        <v>#DIV/0!</v>
      </c>
      <c r="BU326" s="35">
        <v>45540</v>
      </c>
      <c r="BV326" s="36" t="s">
        <v>84</v>
      </c>
      <c r="BW326" s="37" t="s">
        <v>90</v>
      </c>
      <c r="BX326" s="38"/>
      <c r="BY326" s="36" t="s">
        <v>84</v>
      </c>
      <c r="BZ326" s="57">
        <v>2023</v>
      </c>
      <c r="CA326" s="32">
        <f>VLOOKUP(BZ326,$GP$1:$GR$17,2,0)</f>
        <v>31680</v>
      </c>
      <c r="CB326" s="32">
        <f>VLOOKUP(BZ326,$GP$1:$GR$17,3,0)</f>
        <v>264294</v>
      </c>
      <c r="CC326" s="32" t="e">
        <f t="shared" si="279"/>
        <v>#DIV/0!</v>
      </c>
      <c r="CD326" s="14" t="str">
        <f t="shared" si="274"/>
        <v/>
      </c>
      <c r="CF326" s="69">
        <f t="shared" si="275"/>
        <v>45540</v>
      </c>
      <c r="CG326" s="69" t="e">
        <f t="shared" si="276"/>
        <v>#DIV/0!</v>
      </c>
      <c r="CH326" s="69" t="e">
        <f t="shared" si="277"/>
        <v>#DIV/0!</v>
      </c>
      <c r="CL326" s="25"/>
      <c r="CM326" s="25"/>
      <c r="CN326" s="25"/>
      <c r="CR326" s="25"/>
      <c r="CS326" s="25"/>
      <c r="CT326" s="25"/>
      <c r="CX326" s="25"/>
      <c r="CY326" s="25"/>
      <c r="CZ326" s="25"/>
      <c r="DD326" s="25"/>
      <c r="DE326" s="25"/>
      <c r="DF326" s="25"/>
      <c r="DG326" s="25">
        <f t="shared" si="280"/>
        <v>0</v>
      </c>
    </row>
    <row r="327" spans="1:111" x14ac:dyDescent="0.25">
      <c r="A327" s="13"/>
      <c r="B327" s="13"/>
      <c r="C327" s="13"/>
      <c r="D327" s="24"/>
      <c r="E327" s="24"/>
      <c r="F327" s="100">
        <f t="shared" si="267"/>
        <v>0</v>
      </c>
      <c r="G327" s="21"/>
      <c r="J327" s="63"/>
      <c r="L327" s="63" t="s">
        <v>58</v>
      </c>
      <c r="M327" s="23" t="s">
        <v>61</v>
      </c>
      <c r="N327" s="13" t="s">
        <v>170</v>
      </c>
      <c r="O327" s="13" t="s">
        <v>148</v>
      </c>
      <c r="P327" s="13" t="s">
        <v>171</v>
      </c>
      <c r="U327" s="12">
        <f t="shared" si="251"/>
        <v>90</v>
      </c>
      <c r="X327" s="13"/>
      <c r="Y327" s="13"/>
      <c r="AA327" s="34" t="s">
        <v>84</v>
      </c>
      <c r="AB327" s="25">
        <v>0</v>
      </c>
      <c r="AC327" s="25">
        <f t="shared" si="268"/>
        <v>0</v>
      </c>
      <c r="AD327" s="55"/>
      <c r="AE327" s="55"/>
      <c r="AF327" s="45">
        <f t="shared" si="269"/>
        <v>0</v>
      </c>
      <c r="AG327" s="46" t="e">
        <f t="shared" si="252"/>
        <v>#DIV/0!</v>
      </c>
      <c r="AH327" s="26">
        <f t="shared" si="270"/>
        <v>0</v>
      </c>
      <c r="AI327" s="46" t="e">
        <f t="shared" si="253"/>
        <v>#DIV/0!</v>
      </c>
      <c r="AJ327" s="46" t="e">
        <f t="shared" si="254"/>
        <v>#DIV/0!</v>
      </c>
      <c r="AK327" s="61">
        <v>1</v>
      </c>
      <c r="AL327" s="27" t="e">
        <f t="shared" si="255"/>
        <v>#DIV/0!</v>
      </c>
      <c r="AM327" s="25" t="e">
        <f t="shared" si="271"/>
        <v>#DIV/0!</v>
      </c>
      <c r="AN327" s="25" t="e">
        <f t="shared" si="272"/>
        <v>#DIV/0!</v>
      </c>
      <c r="AO327" s="25" t="e">
        <f t="shared" si="256"/>
        <v>#DIV/0!</v>
      </c>
      <c r="AR327" s="11">
        <f t="shared" si="257"/>
        <v>180</v>
      </c>
      <c r="AS327" s="20" t="s">
        <v>147</v>
      </c>
      <c r="AU327" s="13" t="s">
        <v>142</v>
      </c>
      <c r="AV327" s="75" t="e">
        <f>VLOOKUP(AT327,Ülke!$A$1:$D$46,2,0)</f>
        <v>#N/A</v>
      </c>
      <c r="AW327" s="29" t="e">
        <f t="shared" si="258"/>
        <v>#DIV/0!</v>
      </c>
      <c r="AX327" s="64" t="e">
        <f t="shared" si="259"/>
        <v>#DIV/0!</v>
      </c>
      <c r="AY327" s="65">
        <v>43846</v>
      </c>
      <c r="AZ327" s="65">
        <v>44675</v>
      </c>
      <c r="BA327" s="50">
        <f t="shared" si="260"/>
        <v>-44675</v>
      </c>
      <c r="BB327" s="66" t="e">
        <f t="shared" si="261"/>
        <v>#DIV/0!</v>
      </c>
      <c r="BC327" s="67">
        <v>44676</v>
      </c>
      <c r="BD327" s="66" t="s">
        <v>118</v>
      </c>
      <c r="BE327" s="58" t="e">
        <f t="shared" si="262"/>
        <v>#DIV/0!</v>
      </c>
      <c r="BF327" s="30" t="e">
        <f t="shared" si="266"/>
        <v>#DIV/0!</v>
      </c>
      <c r="BG327" s="31"/>
      <c r="BH327" s="32" t="e">
        <f t="shared" si="264"/>
        <v>#DIV/0!</v>
      </c>
      <c r="BI327" s="28">
        <v>0.05</v>
      </c>
      <c r="BJ327" s="28">
        <v>2.5000000000000001E-2</v>
      </c>
      <c r="BK327" s="33" t="e">
        <f t="shared" si="273"/>
        <v>#DIV/0!</v>
      </c>
      <c r="BL327" s="33" t="e">
        <f t="shared" si="278"/>
        <v>#DIV/0!</v>
      </c>
      <c r="BM327" s="48" t="s">
        <v>139</v>
      </c>
      <c r="BO327" s="14" t="s">
        <v>84</v>
      </c>
      <c r="BP327" s="68"/>
      <c r="BQ327" s="14"/>
      <c r="BR327" s="35">
        <v>1257250.1000000001</v>
      </c>
      <c r="BS327" s="73">
        <v>62862.51</v>
      </c>
      <c r="BT327" s="98" t="e">
        <f t="shared" si="265"/>
        <v>#DIV/0!</v>
      </c>
      <c r="BU327" s="35">
        <v>45540</v>
      </c>
      <c r="BV327" s="36" t="s">
        <v>84</v>
      </c>
      <c r="BW327" s="37" t="s">
        <v>90</v>
      </c>
      <c r="BX327" s="38"/>
      <c r="BY327" s="36" t="s">
        <v>84</v>
      </c>
      <c r="BZ327" s="57">
        <v>2023</v>
      </c>
      <c r="CA327" s="32">
        <f>VLOOKUP(BZ327,$GP$1:$GR$17,2,0)</f>
        <v>31680</v>
      </c>
      <c r="CB327" s="32">
        <f>VLOOKUP(BZ327,$GP$1:$GR$17,3,0)</f>
        <v>264294</v>
      </c>
      <c r="CC327" s="32" t="e">
        <f t="shared" si="279"/>
        <v>#DIV/0!</v>
      </c>
      <c r="CD327" s="14" t="str">
        <f t="shared" si="274"/>
        <v/>
      </c>
      <c r="CF327" s="69">
        <f t="shared" si="275"/>
        <v>45540</v>
      </c>
      <c r="CG327" s="69" t="e">
        <f t="shared" si="276"/>
        <v>#DIV/0!</v>
      </c>
      <c r="CH327" s="69" t="e">
        <f t="shared" si="277"/>
        <v>#DIV/0!</v>
      </c>
      <c r="CL327" s="25"/>
      <c r="CM327" s="25"/>
      <c r="CN327" s="25"/>
      <c r="CR327" s="25"/>
      <c r="CS327" s="25"/>
      <c r="CT327" s="25"/>
      <c r="CX327" s="25"/>
      <c r="CY327" s="25"/>
      <c r="CZ327" s="25"/>
      <c r="DD327" s="25"/>
      <c r="DE327" s="25"/>
      <c r="DF327" s="25"/>
      <c r="DG327" s="25">
        <f t="shared" si="280"/>
        <v>0</v>
      </c>
    </row>
    <row r="328" spans="1:111" x14ac:dyDescent="0.25">
      <c r="A328" s="13"/>
      <c r="B328" s="13"/>
      <c r="C328" s="13"/>
      <c r="D328" s="24"/>
      <c r="E328" s="24"/>
      <c r="F328" s="100">
        <f t="shared" si="267"/>
        <v>0</v>
      </c>
      <c r="G328" s="21"/>
      <c r="J328" s="63"/>
      <c r="L328" s="63" t="s">
        <v>58</v>
      </c>
      <c r="M328" s="23" t="s">
        <v>61</v>
      </c>
      <c r="N328" s="13" t="s">
        <v>170</v>
      </c>
      <c r="O328" s="13" t="s">
        <v>148</v>
      </c>
      <c r="P328" s="13" t="s">
        <v>171</v>
      </c>
      <c r="U328" s="12">
        <f t="shared" si="251"/>
        <v>90</v>
      </c>
      <c r="X328" s="13"/>
      <c r="Y328" s="13"/>
      <c r="AA328" s="34" t="s">
        <v>84</v>
      </c>
      <c r="AB328" s="25">
        <v>0</v>
      </c>
      <c r="AC328" s="25">
        <f t="shared" si="268"/>
        <v>0</v>
      </c>
      <c r="AD328" s="55"/>
      <c r="AE328" s="55"/>
      <c r="AF328" s="45">
        <f t="shared" si="269"/>
        <v>0</v>
      </c>
      <c r="AG328" s="46" t="e">
        <f t="shared" si="252"/>
        <v>#DIV/0!</v>
      </c>
      <c r="AH328" s="26">
        <f t="shared" si="270"/>
        <v>0</v>
      </c>
      <c r="AI328" s="46" t="e">
        <f t="shared" si="253"/>
        <v>#DIV/0!</v>
      </c>
      <c r="AJ328" s="46" t="e">
        <f t="shared" si="254"/>
        <v>#DIV/0!</v>
      </c>
      <c r="AK328" s="61">
        <v>1</v>
      </c>
      <c r="AL328" s="27" t="e">
        <f t="shared" si="255"/>
        <v>#DIV/0!</v>
      </c>
      <c r="AM328" s="25" t="e">
        <f t="shared" si="271"/>
        <v>#DIV/0!</v>
      </c>
      <c r="AN328" s="25" t="e">
        <f t="shared" si="272"/>
        <v>#DIV/0!</v>
      </c>
      <c r="AO328" s="25" t="e">
        <f t="shared" si="256"/>
        <v>#DIV/0!</v>
      </c>
      <c r="AR328" s="11">
        <f t="shared" si="257"/>
        <v>180</v>
      </c>
      <c r="AS328" s="20" t="s">
        <v>147</v>
      </c>
      <c r="AU328" s="13" t="s">
        <v>142</v>
      </c>
      <c r="AV328" s="75" t="e">
        <f>VLOOKUP(AT328,Ülke!$A$1:$D$46,2,0)</f>
        <v>#N/A</v>
      </c>
      <c r="AW328" s="29" t="e">
        <f t="shared" si="258"/>
        <v>#DIV/0!</v>
      </c>
      <c r="AX328" s="64" t="e">
        <f t="shared" si="259"/>
        <v>#DIV/0!</v>
      </c>
      <c r="AY328" s="65">
        <v>43846</v>
      </c>
      <c r="AZ328" s="65">
        <v>44675</v>
      </c>
      <c r="BA328" s="50">
        <f t="shared" si="260"/>
        <v>-44675</v>
      </c>
      <c r="BB328" s="66" t="e">
        <f t="shared" si="261"/>
        <v>#DIV/0!</v>
      </c>
      <c r="BC328" s="67">
        <v>44676</v>
      </c>
      <c r="BD328" s="66" t="s">
        <v>118</v>
      </c>
      <c r="BE328" s="58" t="e">
        <f t="shared" si="262"/>
        <v>#DIV/0!</v>
      </c>
      <c r="BF328" s="30" t="e">
        <f t="shared" si="266"/>
        <v>#DIV/0!</v>
      </c>
      <c r="BG328" s="31"/>
      <c r="BH328" s="32" t="e">
        <f t="shared" si="264"/>
        <v>#DIV/0!</v>
      </c>
      <c r="BI328" s="28">
        <v>0.05</v>
      </c>
      <c r="BJ328" s="28">
        <v>2.5000000000000001E-2</v>
      </c>
      <c r="BK328" s="33" t="e">
        <f t="shared" si="273"/>
        <v>#DIV/0!</v>
      </c>
      <c r="BL328" s="33" t="e">
        <f t="shared" si="278"/>
        <v>#DIV/0!</v>
      </c>
      <c r="BM328" s="48" t="s">
        <v>139</v>
      </c>
      <c r="BO328" s="14" t="s">
        <v>84</v>
      </c>
      <c r="BP328" s="68"/>
      <c r="BQ328" s="14"/>
      <c r="BR328" s="35">
        <v>1257250.1000000001</v>
      </c>
      <c r="BS328" s="73">
        <v>62862.51</v>
      </c>
      <c r="BT328" s="98" t="e">
        <f t="shared" si="265"/>
        <v>#DIV/0!</v>
      </c>
      <c r="BU328" s="35">
        <v>45540</v>
      </c>
      <c r="BV328" s="36" t="s">
        <v>84</v>
      </c>
      <c r="BW328" s="37" t="s">
        <v>90</v>
      </c>
      <c r="BX328" s="38"/>
      <c r="BY328" s="36" t="s">
        <v>84</v>
      </c>
      <c r="BZ328" s="57">
        <v>2023</v>
      </c>
      <c r="CA328" s="32">
        <f>VLOOKUP(BZ328,$GP$1:$GR$17,2,0)</f>
        <v>31680</v>
      </c>
      <c r="CB328" s="32">
        <f>VLOOKUP(BZ328,$GP$1:$GR$17,3,0)</f>
        <v>264294</v>
      </c>
      <c r="CC328" s="32" t="e">
        <f t="shared" si="279"/>
        <v>#DIV/0!</v>
      </c>
      <c r="CD328" s="14" t="str">
        <f t="shared" si="274"/>
        <v/>
      </c>
      <c r="CF328" s="69">
        <f t="shared" si="275"/>
        <v>45540</v>
      </c>
      <c r="CG328" s="69" t="e">
        <f t="shared" si="276"/>
        <v>#DIV/0!</v>
      </c>
      <c r="CH328" s="69" t="e">
        <f t="shared" si="277"/>
        <v>#DIV/0!</v>
      </c>
      <c r="CL328" s="25"/>
      <c r="CM328" s="25"/>
      <c r="CN328" s="25"/>
      <c r="CR328" s="25"/>
      <c r="CS328" s="25"/>
      <c r="CT328" s="25"/>
      <c r="CX328" s="25"/>
      <c r="CY328" s="25"/>
      <c r="CZ328" s="25"/>
      <c r="DD328" s="25"/>
      <c r="DE328" s="25"/>
      <c r="DF328" s="25"/>
      <c r="DG328" s="25">
        <f t="shared" si="280"/>
        <v>0</v>
      </c>
    </row>
    <row r="329" spans="1:111" x14ac:dyDescent="0.25">
      <c r="A329" s="13"/>
      <c r="B329" s="13"/>
      <c r="C329" s="13"/>
      <c r="D329" s="24"/>
      <c r="E329" s="24"/>
      <c r="F329" s="100">
        <f t="shared" si="267"/>
        <v>0</v>
      </c>
      <c r="G329" s="21"/>
      <c r="J329" s="63"/>
      <c r="L329" s="63" t="s">
        <v>58</v>
      </c>
      <c r="M329" s="23" t="s">
        <v>61</v>
      </c>
      <c r="N329" s="13" t="s">
        <v>170</v>
      </c>
      <c r="O329" s="13" t="s">
        <v>148</v>
      </c>
      <c r="P329" s="13" t="s">
        <v>171</v>
      </c>
      <c r="U329" s="12">
        <f t="shared" si="251"/>
        <v>90</v>
      </c>
      <c r="X329" s="13"/>
      <c r="Y329" s="13"/>
      <c r="AA329" s="34" t="s">
        <v>84</v>
      </c>
      <c r="AB329" s="25">
        <v>0</v>
      </c>
      <c r="AC329" s="25">
        <f t="shared" si="268"/>
        <v>0</v>
      </c>
      <c r="AD329" s="55"/>
      <c r="AE329" s="55"/>
      <c r="AF329" s="45">
        <f t="shared" si="269"/>
        <v>0</v>
      </c>
      <c r="AG329" s="46" t="e">
        <f t="shared" si="252"/>
        <v>#DIV/0!</v>
      </c>
      <c r="AH329" s="26">
        <f t="shared" si="270"/>
        <v>0</v>
      </c>
      <c r="AI329" s="46" t="e">
        <f t="shared" si="253"/>
        <v>#DIV/0!</v>
      </c>
      <c r="AJ329" s="46" t="e">
        <f t="shared" si="254"/>
        <v>#DIV/0!</v>
      </c>
      <c r="AK329" s="61">
        <v>1</v>
      </c>
      <c r="AL329" s="27" t="e">
        <f t="shared" si="255"/>
        <v>#DIV/0!</v>
      </c>
      <c r="AM329" s="25" t="e">
        <f t="shared" si="271"/>
        <v>#DIV/0!</v>
      </c>
      <c r="AN329" s="25" t="e">
        <f t="shared" si="272"/>
        <v>#DIV/0!</v>
      </c>
      <c r="AO329" s="25" t="e">
        <f t="shared" si="256"/>
        <v>#DIV/0!</v>
      </c>
      <c r="AR329" s="11">
        <f t="shared" si="257"/>
        <v>180</v>
      </c>
      <c r="AS329" s="20" t="s">
        <v>147</v>
      </c>
      <c r="AU329" s="13" t="s">
        <v>142</v>
      </c>
      <c r="AV329" s="75" t="e">
        <f>VLOOKUP(AT329,Ülke!$A$1:$D$46,2,0)</f>
        <v>#N/A</v>
      </c>
      <c r="AW329" s="29" t="e">
        <f t="shared" si="258"/>
        <v>#DIV/0!</v>
      </c>
      <c r="AX329" s="64" t="e">
        <f t="shared" si="259"/>
        <v>#DIV/0!</v>
      </c>
      <c r="AY329" s="65">
        <v>43846</v>
      </c>
      <c r="AZ329" s="65">
        <v>44675</v>
      </c>
      <c r="BA329" s="50">
        <f t="shared" si="260"/>
        <v>-44675</v>
      </c>
      <c r="BB329" s="66" t="e">
        <f t="shared" si="261"/>
        <v>#DIV/0!</v>
      </c>
      <c r="BC329" s="67">
        <v>44676</v>
      </c>
      <c r="BD329" s="66" t="s">
        <v>118</v>
      </c>
      <c r="BE329" s="58" t="e">
        <f t="shared" si="262"/>
        <v>#DIV/0!</v>
      </c>
      <c r="BF329" s="30" t="e">
        <f t="shared" si="266"/>
        <v>#DIV/0!</v>
      </c>
      <c r="BG329" s="31"/>
      <c r="BH329" s="32" t="e">
        <f t="shared" si="264"/>
        <v>#DIV/0!</v>
      </c>
      <c r="BI329" s="28">
        <v>0.05</v>
      </c>
      <c r="BJ329" s="28">
        <v>2.5000000000000001E-2</v>
      </c>
      <c r="BK329" s="33" t="e">
        <f t="shared" si="273"/>
        <v>#DIV/0!</v>
      </c>
      <c r="BL329" s="33" t="e">
        <f t="shared" si="278"/>
        <v>#DIV/0!</v>
      </c>
      <c r="BM329" s="48" t="s">
        <v>139</v>
      </c>
      <c r="BO329" s="14" t="s">
        <v>84</v>
      </c>
      <c r="BP329" s="68"/>
      <c r="BQ329" s="14"/>
      <c r="BR329" s="35">
        <v>1257250.1000000001</v>
      </c>
      <c r="BS329" s="73">
        <v>62862.51</v>
      </c>
      <c r="BT329" s="98" t="e">
        <f t="shared" si="265"/>
        <v>#DIV/0!</v>
      </c>
      <c r="BU329" s="35">
        <v>45540</v>
      </c>
      <c r="BV329" s="36" t="s">
        <v>84</v>
      </c>
      <c r="BW329" s="37" t="s">
        <v>90</v>
      </c>
      <c r="BX329" s="38"/>
      <c r="BY329" s="36" t="s">
        <v>84</v>
      </c>
      <c r="BZ329" s="57">
        <v>2023</v>
      </c>
      <c r="CA329" s="32">
        <f>VLOOKUP(BZ329,$GP$1:$GR$17,2,0)</f>
        <v>31680</v>
      </c>
      <c r="CB329" s="32">
        <f>VLOOKUP(BZ329,$GP$1:$GR$17,3,0)</f>
        <v>264294</v>
      </c>
      <c r="CC329" s="32" t="e">
        <f t="shared" si="279"/>
        <v>#DIV/0!</v>
      </c>
      <c r="CD329" s="14" t="str">
        <f t="shared" si="274"/>
        <v/>
      </c>
      <c r="CF329" s="69">
        <f t="shared" si="275"/>
        <v>45540</v>
      </c>
      <c r="CG329" s="69" t="e">
        <f t="shared" si="276"/>
        <v>#DIV/0!</v>
      </c>
      <c r="CH329" s="69" t="e">
        <f t="shared" si="277"/>
        <v>#DIV/0!</v>
      </c>
      <c r="CL329" s="25"/>
      <c r="CM329" s="25"/>
      <c r="CN329" s="25"/>
      <c r="CR329" s="25"/>
      <c r="CS329" s="25"/>
      <c r="CT329" s="25"/>
      <c r="CX329" s="25"/>
      <c r="CY329" s="25"/>
      <c r="CZ329" s="25"/>
      <c r="DD329" s="25"/>
      <c r="DE329" s="25"/>
      <c r="DF329" s="25"/>
      <c r="DG329" s="25">
        <f t="shared" si="280"/>
        <v>0</v>
      </c>
    </row>
    <row r="330" spans="1:111" x14ac:dyDescent="0.25">
      <c r="A330" s="13"/>
      <c r="B330" s="13"/>
      <c r="C330" s="13"/>
      <c r="D330" s="24"/>
      <c r="E330" s="24"/>
      <c r="F330" s="100">
        <f t="shared" si="267"/>
        <v>0</v>
      </c>
      <c r="G330" s="21"/>
      <c r="J330" s="63"/>
      <c r="L330" s="63" t="s">
        <v>58</v>
      </c>
      <c r="M330" s="23" t="s">
        <v>61</v>
      </c>
      <c r="N330" s="13" t="s">
        <v>170</v>
      </c>
      <c r="O330" s="13" t="s">
        <v>148</v>
      </c>
      <c r="P330" s="13" t="s">
        <v>171</v>
      </c>
      <c r="U330" s="12">
        <f t="shared" si="251"/>
        <v>90</v>
      </c>
      <c r="X330" s="13"/>
      <c r="Y330" s="13"/>
      <c r="AA330" s="34" t="s">
        <v>84</v>
      </c>
      <c r="AB330" s="25">
        <v>0</v>
      </c>
      <c r="AC330" s="25">
        <f t="shared" si="268"/>
        <v>0</v>
      </c>
      <c r="AD330" s="55"/>
      <c r="AE330" s="55"/>
      <c r="AF330" s="45">
        <f t="shared" si="269"/>
        <v>0</v>
      </c>
      <c r="AG330" s="46" t="e">
        <f t="shared" si="252"/>
        <v>#DIV/0!</v>
      </c>
      <c r="AH330" s="26">
        <f t="shared" si="270"/>
        <v>0</v>
      </c>
      <c r="AI330" s="46" t="e">
        <f t="shared" si="253"/>
        <v>#DIV/0!</v>
      </c>
      <c r="AJ330" s="46" t="e">
        <f t="shared" si="254"/>
        <v>#DIV/0!</v>
      </c>
      <c r="AK330" s="61">
        <v>1</v>
      </c>
      <c r="AL330" s="27" t="e">
        <f t="shared" si="255"/>
        <v>#DIV/0!</v>
      </c>
      <c r="AM330" s="25" t="e">
        <f t="shared" si="271"/>
        <v>#DIV/0!</v>
      </c>
      <c r="AN330" s="25" t="e">
        <f t="shared" si="272"/>
        <v>#DIV/0!</v>
      </c>
      <c r="AO330" s="25" t="e">
        <f t="shared" si="256"/>
        <v>#DIV/0!</v>
      </c>
      <c r="AR330" s="11">
        <f t="shared" si="257"/>
        <v>180</v>
      </c>
      <c r="AS330" s="20" t="s">
        <v>147</v>
      </c>
      <c r="AU330" s="13" t="s">
        <v>142</v>
      </c>
      <c r="AV330" s="75" t="e">
        <f>VLOOKUP(AT330,Ülke!$A$1:$D$46,2,0)</f>
        <v>#N/A</v>
      </c>
      <c r="AW330" s="29" t="e">
        <f t="shared" si="258"/>
        <v>#DIV/0!</v>
      </c>
      <c r="AX330" s="64" t="e">
        <f t="shared" si="259"/>
        <v>#DIV/0!</v>
      </c>
      <c r="AY330" s="65">
        <v>43846</v>
      </c>
      <c r="AZ330" s="65">
        <v>44675</v>
      </c>
      <c r="BA330" s="50">
        <f t="shared" si="260"/>
        <v>-44675</v>
      </c>
      <c r="BB330" s="66" t="e">
        <f t="shared" si="261"/>
        <v>#DIV/0!</v>
      </c>
      <c r="BC330" s="67">
        <v>44676</v>
      </c>
      <c r="BD330" s="66" t="s">
        <v>118</v>
      </c>
      <c r="BE330" s="58" t="e">
        <f t="shared" si="262"/>
        <v>#DIV/0!</v>
      </c>
      <c r="BF330" s="30" t="e">
        <f t="shared" si="266"/>
        <v>#DIV/0!</v>
      </c>
      <c r="BG330" s="31"/>
      <c r="BH330" s="32" t="e">
        <f t="shared" si="264"/>
        <v>#DIV/0!</v>
      </c>
      <c r="BI330" s="28">
        <v>0.05</v>
      </c>
      <c r="BJ330" s="28">
        <v>2.5000000000000001E-2</v>
      </c>
      <c r="BK330" s="33" t="e">
        <f t="shared" si="273"/>
        <v>#DIV/0!</v>
      </c>
      <c r="BL330" s="33" t="e">
        <f t="shared" si="278"/>
        <v>#DIV/0!</v>
      </c>
      <c r="BM330" s="48" t="s">
        <v>139</v>
      </c>
      <c r="BO330" s="14" t="s">
        <v>84</v>
      </c>
      <c r="BP330" s="68"/>
      <c r="BQ330" s="14"/>
      <c r="BR330" s="35">
        <v>1257250.1000000001</v>
      </c>
      <c r="BS330" s="73">
        <v>62862.51</v>
      </c>
      <c r="BT330" s="98" t="e">
        <f t="shared" si="265"/>
        <v>#DIV/0!</v>
      </c>
      <c r="BU330" s="35">
        <v>45540</v>
      </c>
      <c r="BV330" s="36" t="s">
        <v>84</v>
      </c>
      <c r="BW330" s="37" t="s">
        <v>90</v>
      </c>
      <c r="BX330" s="38"/>
      <c r="BY330" s="36" t="s">
        <v>84</v>
      </c>
      <c r="BZ330" s="57">
        <v>2023</v>
      </c>
      <c r="CA330" s="32">
        <f>VLOOKUP(BZ330,$GP$1:$GR$17,2,0)</f>
        <v>31680</v>
      </c>
      <c r="CB330" s="32">
        <f>VLOOKUP(BZ330,$GP$1:$GR$17,3,0)</f>
        <v>264294</v>
      </c>
      <c r="CC330" s="32" t="e">
        <f t="shared" si="279"/>
        <v>#DIV/0!</v>
      </c>
      <c r="CD330" s="14" t="str">
        <f t="shared" si="274"/>
        <v/>
      </c>
      <c r="CF330" s="69">
        <f t="shared" si="275"/>
        <v>45540</v>
      </c>
      <c r="CG330" s="69" t="e">
        <f t="shared" si="276"/>
        <v>#DIV/0!</v>
      </c>
      <c r="CH330" s="69" t="e">
        <f t="shared" si="277"/>
        <v>#DIV/0!</v>
      </c>
      <c r="CL330" s="25"/>
      <c r="CM330" s="25"/>
      <c r="CN330" s="25"/>
      <c r="CR330" s="25"/>
      <c r="CS330" s="25"/>
      <c r="CT330" s="25"/>
      <c r="CX330" s="25"/>
      <c r="CY330" s="25"/>
      <c r="CZ330" s="25"/>
      <c r="DD330" s="25"/>
      <c r="DE330" s="25"/>
      <c r="DF330" s="25"/>
      <c r="DG330" s="25">
        <f t="shared" si="280"/>
        <v>0</v>
      </c>
    </row>
    <row r="331" spans="1:111" x14ac:dyDescent="0.25">
      <c r="A331" s="13"/>
      <c r="B331" s="13"/>
      <c r="C331" s="13"/>
      <c r="D331" s="24"/>
      <c r="E331" s="24"/>
      <c r="F331" s="100">
        <f t="shared" si="267"/>
        <v>0</v>
      </c>
      <c r="G331" s="21"/>
      <c r="J331" s="63"/>
      <c r="L331" s="63" t="s">
        <v>58</v>
      </c>
      <c r="M331" s="23" t="s">
        <v>61</v>
      </c>
      <c r="N331" s="13" t="s">
        <v>170</v>
      </c>
      <c r="O331" s="13" t="s">
        <v>148</v>
      </c>
      <c r="P331" s="13" t="s">
        <v>171</v>
      </c>
      <c r="U331" s="12">
        <f t="shared" si="251"/>
        <v>90</v>
      </c>
      <c r="X331" s="13"/>
      <c r="Y331" s="13"/>
      <c r="AA331" s="34" t="s">
        <v>84</v>
      </c>
      <c r="AB331" s="25">
        <v>0</v>
      </c>
      <c r="AC331" s="25">
        <f t="shared" si="268"/>
        <v>0</v>
      </c>
      <c r="AD331" s="55"/>
      <c r="AE331" s="55"/>
      <c r="AF331" s="45">
        <f t="shared" si="269"/>
        <v>0</v>
      </c>
      <c r="AG331" s="46" t="e">
        <f t="shared" si="252"/>
        <v>#DIV/0!</v>
      </c>
      <c r="AH331" s="26">
        <f t="shared" si="270"/>
        <v>0</v>
      </c>
      <c r="AI331" s="46" t="e">
        <f t="shared" si="253"/>
        <v>#DIV/0!</v>
      </c>
      <c r="AJ331" s="46" t="e">
        <f t="shared" si="254"/>
        <v>#DIV/0!</v>
      </c>
      <c r="AK331" s="61">
        <v>1</v>
      </c>
      <c r="AL331" s="27" t="e">
        <f t="shared" si="255"/>
        <v>#DIV/0!</v>
      </c>
      <c r="AM331" s="25" t="e">
        <f t="shared" si="271"/>
        <v>#DIV/0!</v>
      </c>
      <c r="AN331" s="25" t="e">
        <f t="shared" si="272"/>
        <v>#DIV/0!</v>
      </c>
      <c r="AO331" s="25" t="e">
        <f t="shared" si="256"/>
        <v>#DIV/0!</v>
      </c>
      <c r="AR331" s="11">
        <f t="shared" si="257"/>
        <v>180</v>
      </c>
      <c r="AS331" s="20" t="s">
        <v>147</v>
      </c>
      <c r="AU331" s="13" t="s">
        <v>142</v>
      </c>
      <c r="AV331" s="75" t="e">
        <f>VLOOKUP(AT331,Ülke!$A$1:$D$46,2,0)</f>
        <v>#N/A</v>
      </c>
      <c r="AW331" s="29" t="e">
        <f t="shared" si="258"/>
        <v>#DIV/0!</v>
      </c>
      <c r="AX331" s="64" t="e">
        <f t="shared" si="259"/>
        <v>#DIV/0!</v>
      </c>
      <c r="AY331" s="65">
        <v>43846</v>
      </c>
      <c r="AZ331" s="65">
        <v>44675</v>
      </c>
      <c r="BA331" s="50">
        <f t="shared" si="260"/>
        <v>-44675</v>
      </c>
      <c r="BB331" s="66" t="e">
        <f t="shared" si="261"/>
        <v>#DIV/0!</v>
      </c>
      <c r="BC331" s="67">
        <v>44676</v>
      </c>
      <c r="BD331" s="66" t="s">
        <v>118</v>
      </c>
      <c r="BE331" s="58" t="e">
        <f t="shared" si="262"/>
        <v>#DIV/0!</v>
      </c>
      <c r="BF331" s="30" t="e">
        <f t="shared" si="266"/>
        <v>#DIV/0!</v>
      </c>
      <c r="BG331" s="31"/>
      <c r="BH331" s="32" t="e">
        <f t="shared" si="264"/>
        <v>#DIV/0!</v>
      </c>
      <c r="BI331" s="28">
        <v>0.05</v>
      </c>
      <c r="BJ331" s="28">
        <v>2.5000000000000001E-2</v>
      </c>
      <c r="BK331" s="33" t="e">
        <f t="shared" si="273"/>
        <v>#DIV/0!</v>
      </c>
      <c r="BL331" s="33" t="e">
        <f t="shared" si="278"/>
        <v>#DIV/0!</v>
      </c>
      <c r="BM331" s="48" t="s">
        <v>139</v>
      </c>
      <c r="BO331" s="14" t="s">
        <v>84</v>
      </c>
      <c r="BP331" s="68"/>
      <c r="BQ331" s="14"/>
      <c r="BR331" s="35">
        <v>1257250.1000000001</v>
      </c>
      <c r="BS331" s="73">
        <v>62862.51</v>
      </c>
      <c r="BT331" s="98" t="e">
        <f t="shared" si="265"/>
        <v>#DIV/0!</v>
      </c>
      <c r="BU331" s="35">
        <v>45540</v>
      </c>
      <c r="BV331" s="36" t="s">
        <v>84</v>
      </c>
      <c r="BW331" s="37" t="s">
        <v>90</v>
      </c>
      <c r="BX331" s="38"/>
      <c r="BY331" s="36" t="s">
        <v>84</v>
      </c>
      <c r="BZ331" s="57">
        <v>2023</v>
      </c>
      <c r="CA331" s="32">
        <f>VLOOKUP(BZ331,$GP$1:$GR$17,2,0)</f>
        <v>31680</v>
      </c>
      <c r="CB331" s="32">
        <f>VLOOKUP(BZ331,$GP$1:$GR$17,3,0)</f>
        <v>264294</v>
      </c>
      <c r="CC331" s="32" t="e">
        <f t="shared" si="279"/>
        <v>#DIV/0!</v>
      </c>
      <c r="CD331" s="14" t="str">
        <f t="shared" si="274"/>
        <v/>
      </c>
      <c r="CF331" s="69">
        <f t="shared" si="275"/>
        <v>45540</v>
      </c>
      <c r="CG331" s="69" t="e">
        <f t="shared" si="276"/>
        <v>#DIV/0!</v>
      </c>
      <c r="CH331" s="69" t="e">
        <f t="shared" si="277"/>
        <v>#DIV/0!</v>
      </c>
      <c r="CL331" s="25"/>
      <c r="CM331" s="25"/>
      <c r="CN331" s="25"/>
      <c r="CR331" s="25"/>
      <c r="CS331" s="25"/>
      <c r="CT331" s="25"/>
      <c r="CX331" s="25"/>
      <c r="CY331" s="25"/>
      <c r="CZ331" s="25"/>
      <c r="DD331" s="25"/>
      <c r="DE331" s="25"/>
      <c r="DF331" s="25"/>
      <c r="DG331" s="25">
        <f t="shared" si="280"/>
        <v>0</v>
      </c>
    </row>
    <row r="332" spans="1:111" x14ac:dyDescent="0.25">
      <c r="A332" s="13"/>
      <c r="B332" s="13"/>
      <c r="C332" s="13"/>
      <c r="D332" s="24"/>
      <c r="E332" s="24"/>
      <c r="F332" s="100">
        <f t="shared" si="267"/>
        <v>0</v>
      </c>
      <c r="G332" s="21"/>
      <c r="J332" s="63"/>
      <c r="L332" s="63" t="s">
        <v>58</v>
      </c>
      <c r="M332" s="23" t="s">
        <v>61</v>
      </c>
      <c r="N332" s="13" t="s">
        <v>170</v>
      </c>
      <c r="O332" s="13" t="s">
        <v>148</v>
      </c>
      <c r="P332" s="13" t="s">
        <v>171</v>
      </c>
      <c r="U332" s="12">
        <f t="shared" si="251"/>
        <v>90</v>
      </c>
      <c r="X332" s="13"/>
      <c r="Y332" s="13"/>
      <c r="AA332" s="34" t="s">
        <v>84</v>
      </c>
      <c r="AB332" s="25">
        <v>0</v>
      </c>
      <c r="AC332" s="25">
        <f t="shared" si="268"/>
        <v>0</v>
      </c>
      <c r="AD332" s="55"/>
      <c r="AE332" s="55"/>
      <c r="AF332" s="45">
        <f t="shared" si="269"/>
        <v>0</v>
      </c>
      <c r="AG332" s="46" t="e">
        <f t="shared" si="252"/>
        <v>#DIV/0!</v>
      </c>
      <c r="AH332" s="26">
        <f t="shared" si="270"/>
        <v>0</v>
      </c>
      <c r="AI332" s="46" t="e">
        <f t="shared" si="253"/>
        <v>#DIV/0!</v>
      </c>
      <c r="AJ332" s="46" t="e">
        <f t="shared" si="254"/>
        <v>#DIV/0!</v>
      </c>
      <c r="AK332" s="61">
        <v>1</v>
      </c>
      <c r="AL332" s="27" t="e">
        <f t="shared" si="255"/>
        <v>#DIV/0!</v>
      </c>
      <c r="AM332" s="25" t="e">
        <f t="shared" si="271"/>
        <v>#DIV/0!</v>
      </c>
      <c r="AN332" s="25" t="e">
        <f t="shared" si="272"/>
        <v>#DIV/0!</v>
      </c>
      <c r="AO332" s="25" t="e">
        <f t="shared" si="256"/>
        <v>#DIV/0!</v>
      </c>
      <c r="AR332" s="11">
        <f t="shared" si="257"/>
        <v>180</v>
      </c>
      <c r="AS332" s="20" t="s">
        <v>147</v>
      </c>
      <c r="AU332" s="13" t="s">
        <v>142</v>
      </c>
      <c r="AV332" s="75" t="e">
        <f>VLOOKUP(AT332,Ülke!$A$1:$D$46,2,0)</f>
        <v>#N/A</v>
      </c>
      <c r="AW332" s="29" t="e">
        <f t="shared" si="258"/>
        <v>#DIV/0!</v>
      </c>
      <c r="AX332" s="64" t="e">
        <f t="shared" si="259"/>
        <v>#DIV/0!</v>
      </c>
      <c r="AY332" s="65">
        <v>43846</v>
      </c>
      <c r="AZ332" s="65">
        <v>44675</v>
      </c>
      <c r="BA332" s="50">
        <f t="shared" si="260"/>
        <v>-44675</v>
      </c>
      <c r="BB332" s="66" t="e">
        <f t="shared" si="261"/>
        <v>#DIV/0!</v>
      </c>
      <c r="BC332" s="67">
        <v>44676</v>
      </c>
      <c r="BD332" s="66" t="s">
        <v>118</v>
      </c>
      <c r="BE332" s="58" t="e">
        <f t="shared" si="262"/>
        <v>#DIV/0!</v>
      </c>
      <c r="BF332" s="30" t="e">
        <f t="shared" si="266"/>
        <v>#DIV/0!</v>
      </c>
      <c r="BG332" s="31"/>
      <c r="BH332" s="32" t="e">
        <f t="shared" si="264"/>
        <v>#DIV/0!</v>
      </c>
      <c r="BI332" s="28">
        <v>0.05</v>
      </c>
      <c r="BJ332" s="28">
        <v>2.5000000000000001E-2</v>
      </c>
      <c r="BK332" s="33" t="e">
        <f t="shared" si="273"/>
        <v>#DIV/0!</v>
      </c>
      <c r="BL332" s="33" t="e">
        <f t="shared" si="278"/>
        <v>#DIV/0!</v>
      </c>
      <c r="BM332" s="48" t="s">
        <v>139</v>
      </c>
      <c r="BO332" s="14" t="s">
        <v>84</v>
      </c>
      <c r="BP332" s="68"/>
      <c r="BQ332" s="14"/>
      <c r="BR332" s="35">
        <v>1257250.1000000001</v>
      </c>
      <c r="BS332" s="73">
        <v>62862.51</v>
      </c>
      <c r="BT332" s="98" t="e">
        <f t="shared" si="265"/>
        <v>#DIV/0!</v>
      </c>
      <c r="BU332" s="35">
        <v>45540</v>
      </c>
      <c r="BV332" s="36" t="s">
        <v>84</v>
      </c>
      <c r="BW332" s="37" t="s">
        <v>90</v>
      </c>
      <c r="BX332" s="38"/>
      <c r="BY332" s="36" t="s">
        <v>84</v>
      </c>
      <c r="BZ332" s="57">
        <v>2023</v>
      </c>
      <c r="CA332" s="32">
        <f>VLOOKUP(BZ332,$GP$1:$GR$17,2,0)</f>
        <v>31680</v>
      </c>
      <c r="CB332" s="32">
        <f>VLOOKUP(BZ332,$GP$1:$GR$17,3,0)</f>
        <v>264294</v>
      </c>
      <c r="CC332" s="32" t="e">
        <f t="shared" si="279"/>
        <v>#DIV/0!</v>
      </c>
      <c r="CD332" s="14" t="str">
        <f t="shared" si="274"/>
        <v/>
      </c>
      <c r="CF332" s="69">
        <f t="shared" si="275"/>
        <v>45540</v>
      </c>
      <c r="CG332" s="69" t="e">
        <f t="shared" si="276"/>
        <v>#DIV/0!</v>
      </c>
      <c r="CH332" s="69" t="e">
        <f t="shared" si="277"/>
        <v>#DIV/0!</v>
      </c>
      <c r="CL332" s="25"/>
      <c r="CM332" s="25"/>
      <c r="CN332" s="25"/>
      <c r="CR332" s="25"/>
      <c r="CS332" s="25"/>
      <c r="CT332" s="25"/>
      <c r="CX332" s="25"/>
      <c r="CY332" s="25"/>
      <c r="CZ332" s="25"/>
      <c r="DD332" s="25"/>
      <c r="DE332" s="25"/>
      <c r="DF332" s="25"/>
      <c r="DG332" s="25">
        <f t="shared" si="280"/>
        <v>0</v>
      </c>
    </row>
    <row r="333" spans="1:111" x14ac:dyDescent="0.25">
      <c r="A333" s="13"/>
      <c r="B333" s="13"/>
      <c r="C333" s="13"/>
      <c r="D333" s="24"/>
      <c r="E333" s="24"/>
      <c r="F333" s="100">
        <f t="shared" si="267"/>
        <v>0</v>
      </c>
      <c r="G333" s="21"/>
      <c r="J333" s="63"/>
      <c r="L333" s="63" t="s">
        <v>58</v>
      </c>
      <c r="M333" s="23" t="s">
        <v>61</v>
      </c>
      <c r="N333" s="13" t="s">
        <v>170</v>
      </c>
      <c r="O333" s="13" t="s">
        <v>148</v>
      </c>
      <c r="P333" s="13" t="s">
        <v>171</v>
      </c>
      <c r="U333" s="12">
        <f t="shared" si="251"/>
        <v>90</v>
      </c>
      <c r="X333" s="13"/>
      <c r="Y333" s="13"/>
      <c r="AA333" s="34" t="s">
        <v>84</v>
      </c>
      <c r="AB333" s="25">
        <v>0</v>
      </c>
      <c r="AC333" s="25">
        <f t="shared" si="268"/>
        <v>0</v>
      </c>
      <c r="AD333" s="55"/>
      <c r="AE333" s="55"/>
      <c r="AF333" s="45">
        <f t="shared" si="269"/>
        <v>0</v>
      </c>
      <c r="AG333" s="46" t="e">
        <f t="shared" si="252"/>
        <v>#DIV/0!</v>
      </c>
      <c r="AH333" s="26">
        <f t="shared" si="270"/>
        <v>0</v>
      </c>
      <c r="AI333" s="46" t="e">
        <f t="shared" si="253"/>
        <v>#DIV/0!</v>
      </c>
      <c r="AJ333" s="46" t="e">
        <f t="shared" si="254"/>
        <v>#DIV/0!</v>
      </c>
      <c r="AK333" s="61">
        <v>1</v>
      </c>
      <c r="AL333" s="27" t="e">
        <f t="shared" si="255"/>
        <v>#DIV/0!</v>
      </c>
      <c r="AM333" s="25" t="e">
        <f t="shared" si="271"/>
        <v>#DIV/0!</v>
      </c>
      <c r="AN333" s="25" t="e">
        <f t="shared" si="272"/>
        <v>#DIV/0!</v>
      </c>
      <c r="AO333" s="25" t="e">
        <f t="shared" si="256"/>
        <v>#DIV/0!</v>
      </c>
      <c r="AR333" s="11">
        <f t="shared" si="257"/>
        <v>180</v>
      </c>
      <c r="AS333" s="20" t="s">
        <v>147</v>
      </c>
      <c r="AU333" s="13" t="s">
        <v>142</v>
      </c>
      <c r="AV333" s="75" t="e">
        <f>VLOOKUP(AT333,Ülke!$A$1:$D$46,2,0)</f>
        <v>#N/A</v>
      </c>
      <c r="AW333" s="29" t="e">
        <f t="shared" si="258"/>
        <v>#DIV/0!</v>
      </c>
      <c r="AX333" s="64" t="e">
        <f t="shared" si="259"/>
        <v>#DIV/0!</v>
      </c>
      <c r="AY333" s="65">
        <v>43846</v>
      </c>
      <c r="AZ333" s="65">
        <v>44675</v>
      </c>
      <c r="BA333" s="50">
        <f t="shared" si="260"/>
        <v>-44675</v>
      </c>
      <c r="BB333" s="66" t="e">
        <f t="shared" si="261"/>
        <v>#DIV/0!</v>
      </c>
      <c r="BC333" s="67">
        <v>44676</v>
      </c>
      <c r="BD333" s="66" t="s">
        <v>118</v>
      </c>
      <c r="BE333" s="58" t="e">
        <f t="shared" si="262"/>
        <v>#DIV/0!</v>
      </c>
      <c r="BF333" s="30" t="e">
        <f t="shared" si="266"/>
        <v>#DIV/0!</v>
      </c>
      <c r="BG333" s="31"/>
      <c r="BH333" s="32" t="e">
        <f t="shared" si="264"/>
        <v>#DIV/0!</v>
      </c>
      <c r="BI333" s="28">
        <v>0.05</v>
      </c>
      <c r="BJ333" s="28">
        <v>2.5000000000000001E-2</v>
      </c>
      <c r="BK333" s="33" t="e">
        <f t="shared" si="273"/>
        <v>#DIV/0!</v>
      </c>
      <c r="BL333" s="33" t="e">
        <f t="shared" si="278"/>
        <v>#DIV/0!</v>
      </c>
      <c r="BM333" s="48" t="s">
        <v>139</v>
      </c>
      <c r="BO333" s="14" t="s">
        <v>84</v>
      </c>
      <c r="BP333" s="68"/>
      <c r="BQ333" s="14"/>
      <c r="BR333" s="35">
        <v>1257250.1000000001</v>
      </c>
      <c r="BS333" s="73">
        <v>62862.51</v>
      </c>
      <c r="BT333" s="98" t="e">
        <f t="shared" si="265"/>
        <v>#DIV/0!</v>
      </c>
      <c r="BU333" s="35">
        <v>45540</v>
      </c>
      <c r="BV333" s="36" t="s">
        <v>84</v>
      </c>
      <c r="BW333" s="37" t="s">
        <v>90</v>
      </c>
      <c r="BX333" s="38"/>
      <c r="BY333" s="36" t="s">
        <v>84</v>
      </c>
      <c r="BZ333" s="57">
        <v>2023</v>
      </c>
      <c r="CA333" s="32">
        <f>VLOOKUP(BZ333,$GP$1:$GR$17,2,0)</f>
        <v>31680</v>
      </c>
      <c r="CB333" s="32">
        <f>VLOOKUP(BZ333,$GP$1:$GR$17,3,0)</f>
        <v>264294</v>
      </c>
      <c r="CC333" s="32" t="e">
        <f t="shared" si="279"/>
        <v>#DIV/0!</v>
      </c>
      <c r="CD333" s="14" t="str">
        <f t="shared" si="274"/>
        <v/>
      </c>
      <c r="CF333" s="69">
        <f t="shared" si="275"/>
        <v>45540</v>
      </c>
      <c r="CG333" s="69" t="e">
        <f t="shared" si="276"/>
        <v>#DIV/0!</v>
      </c>
      <c r="CH333" s="69" t="e">
        <f t="shared" si="277"/>
        <v>#DIV/0!</v>
      </c>
      <c r="CL333" s="25"/>
      <c r="CM333" s="25"/>
      <c r="CN333" s="25"/>
      <c r="CR333" s="25"/>
      <c r="CS333" s="25"/>
      <c r="CT333" s="25"/>
      <c r="CX333" s="25"/>
      <c r="CY333" s="25"/>
      <c r="CZ333" s="25"/>
      <c r="DD333" s="25"/>
      <c r="DE333" s="25"/>
      <c r="DF333" s="25"/>
      <c r="DG333" s="25">
        <f t="shared" si="280"/>
        <v>0</v>
      </c>
    </row>
    <row r="334" spans="1:111" x14ac:dyDescent="0.25">
      <c r="A334" s="13"/>
      <c r="B334" s="13"/>
      <c r="C334" s="13"/>
      <c r="D334" s="24"/>
      <c r="E334" s="24"/>
      <c r="F334" s="100">
        <f t="shared" si="267"/>
        <v>0</v>
      </c>
      <c r="G334" s="21"/>
      <c r="J334" s="63"/>
      <c r="L334" s="63" t="s">
        <v>58</v>
      </c>
      <c r="M334" s="23" t="s">
        <v>61</v>
      </c>
      <c r="N334" s="13" t="s">
        <v>170</v>
      </c>
      <c r="O334" s="13" t="s">
        <v>148</v>
      </c>
      <c r="P334" s="13" t="s">
        <v>171</v>
      </c>
      <c r="U334" s="12">
        <f t="shared" si="251"/>
        <v>90</v>
      </c>
      <c r="X334" s="13"/>
      <c r="Y334" s="13"/>
      <c r="AA334" s="34" t="s">
        <v>84</v>
      </c>
      <c r="AB334" s="25">
        <v>0</v>
      </c>
      <c r="AC334" s="25">
        <f t="shared" si="268"/>
        <v>0</v>
      </c>
      <c r="AD334" s="55"/>
      <c r="AE334" s="55"/>
      <c r="AF334" s="45">
        <f t="shared" si="269"/>
        <v>0</v>
      </c>
      <c r="AG334" s="46" t="e">
        <f t="shared" si="252"/>
        <v>#DIV/0!</v>
      </c>
      <c r="AH334" s="26">
        <f t="shared" si="270"/>
        <v>0</v>
      </c>
      <c r="AI334" s="46" t="e">
        <f t="shared" si="253"/>
        <v>#DIV/0!</v>
      </c>
      <c r="AJ334" s="46" t="e">
        <f t="shared" si="254"/>
        <v>#DIV/0!</v>
      </c>
      <c r="AK334" s="61">
        <v>1</v>
      </c>
      <c r="AL334" s="27" t="e">
        <f t="shared" si="255"/>
        <v>#DIV/0!</v>
      </c>
      <c r="AM334" s="25" t="e">
        <f t="shared" si="271"/>
        <v>#DIV/0!</v>
      </c>
      <c r="AN334" s="25" t="e">
        <f t="shared" si="272"/>
        <v>#DIV/0!</v>
      </c>
      <c r="AO334" s="25" t="e">
        <f t="shared" si="256"/>
        <v>#DIV/0!</v>
      </c>
      <c r="AR334" s="11">
        <f t="shared" si="257"/>
        <v>180</v>
      </c>
      <c r="AS334" s="20" t="s">
        <v>147</v>
      </c>
      <c r="AU334" s="13" t="s">
        <v>142</v>
      </c>
      <c r="AV334" s="75" t="e">
        <f>VLOOKUP(AT334,Ülke!$A$1:$D$46,2,0)</f>
        <v>#N/A</v>
      </c>
      <c r="AW334" s="29" t="e">
        <f t="shared" si="258"/>
        <v>#DIV/0!</v>
      </c>
      <c r="AX334" s="64" t="e">
        <f t="shared" si="259"/>
        <v>#DIV/0!</v>
      </c>
      <c r="AY334" s="65">
        <v>43846</v>
      </c>
      <c r="AZ334" s="65">
        <v>44675</v>
      </c>
      <c r="BA334" s="50">
        <f t="shared" si="260"/>
        <v>-44675</v>
      </c>
      <c r="BB334" s="66" t="e">
        <f t="shared" si="261"/>
        <v>#DIV/0!</v>
      </c>
      <c r="BC334" s="67">
        <v>44676</v>
      </c>
      <c r="BD334" s="66" t="s">
        <v>118</v>
      </c>
      <c r="BE334" s="58" t="e">
        <f t="shared" si="262"/>
        <v>#DIV/0!</v>
      </c>
      <c r="BF334" s="30" t="e">
        <f t="shared" si="266"/>
        <v>#DIV/0!</v>
      </c>
      <c r="BG334" s="31"/>
      <c r="BH334" s="32" t="e">
        <f t="shared" si="264"/>
        <v>#DIV/0!</v>
      </c>
      <c r="BI334" s="28">
        <v>0.05</v>
      </c>
      <c r="BJ334" s="28">
        <v>2.5000000000000001E-2</v>
      </c>
      <c r="BK334" s="33" t="e">
        <f t="shared" si="273"/>
        <v>#DIV/0!</v>
      </c>
      <c r="BL334" s="33" t="e">
        <f t="shared" si="278"/>
        <v>#DIV/0!</v>
      </c>
      <c r="BM334" s="48" t="s">
        <v>139</v>
      </c>
      <c r="BO334" s="14" t="s">
        <v>84</v>
      </c>
      <c r="BP334" s="68"/>
      <c r="BQ334" s="14"/>
      <c r="BR334" s="35">
        <v>1257250.1000000001</v>
      </c>
      <c r="BS334" s="73">
        <v>62862.51</v>
      </c>
      <c r="BT334" s="98" t="e">
        <f t="shared" si="265"/>
        <v>#DIV/0!</v>
      </c>
      <c r="BU334" s="35">
        <v>45540</v>
      </c>
      <c r="BV334" s="36" t="s">
        <v>84</v>
      </c>
      <c r="BW334" s="37" t="s">
        <v>90</v>
      </c>
      <c r="BX334" s="38"/>
      <c r="BY334" s="36" t="s">
        <v>84</v>
      </c>
      <c r="BZ334" s="57">
        <v>2023</v>
      </c>
      <c r="CA334" s="32">
        <f>VLOOKUP(BZ334,$GP$1:$GR$17,2,0)</f>
        <v>31680</v>
      </c>
      <c r="CB334" s="32">
        <f>VLOOKUP(BZ334,$GP$1:$GR$17,3,0)</f>
        <v>264294</v>
      </c>
      <c r="CC334" s="32" t="e">
        <f t="shared" si="279"/>
        <v>#DIV/0!</v>
      </c>
      <c r="CD334" s="14" t="str">
        <f t="shared" si="274"/>
        <v/>
      </c>
      <c r="CF334" s="69">
        <f t="shared" si="275"/>
        <v>45540</v>
      </c>
      <c r="CG334" s="69" t="e">
        <f t="shared" si="276"/>
        <v>#DIV/0!</v>
      </c>
      <c r="CH334" s="69" t="e">
        <f t="shared" si="277"/>
        <v>#DIV/0!</v>
      </c>
      <c r="CL334" s="25"/>
      <c r="CM334" s="25"/>
      <c r="CN334" s="25"/>
      <c r="CR334" s="25"/>
      <c r="CS334" s="25"/>
      <c r="CT334" s="25"/>
      <c r="CX334" s="25"/>
      <c r="CY334" s="25"/>
      <c r="CZ334" s="25"/>
      <c r="DD334" s="25"/>
      <c r="DE334" s="25"/>
      <c r="DF334" s="25"/>
      <c r="DG334" s="25">
        <f t="shared" si="280"/>
        <v>0</v>
      </c>
    </row>
    <row r="335" spans="1:111" x14ac:dyDescent="0.25">
      <c r="A335" s="13"/>
      <c r="B335" s="13"/>
      <c r="C335" s="13"/>
      <c r="D335" s="24"/>
      <c r="E335" s="24"/>
      <c r="F335" s="100">
        <f t="shared" si="267"/>
        <v>0</v>
      </c>
      <c r="G335" s="21"/>
      <c r="J335" s="63"/>
      <c r="L335" s="63" t="s">
        <v>58</v>
      </c>
      <c r="M335" s="23" t="s">
        <v>61</v>
      </c>
      <c r="N335" s="13" t="s">
        <v>170</v>
      </c>
      <c r="O335" s="13" t="s">
        <v>148</v>
      </c>
      <c r="P335" s="13" t="s">
        <v>171</v>
      </c>
      <c r="U335" s="12">
        <f t="shared" si="251"/>
        <v>90</v>
      </c>
      <c r="X335" s="13"/>
      <c r="Y335" s="13"/>
      <c r="AA335" s="34" t="s">
        <v>84</v>
      </c>
      <c r="AB335" s="25">
        <v>0</v>
      </c>
      <c r="AC335" s="25">
        <f t="shared" si="268"/>
        <v>0</v>
      </c>
      <c r="AD335" s="55"/>
      <c r="AE335" s="55"/>
      <c r="AF335" s="45">
        <f t="shared" si="269"/>
        <v>0</v>
      </c>
      <c r="AG335" s="46" t="e">
        <f t="shared" si="252"/>
        <v>#DIV/0!</v>
      </c>
      <c r="AH335" s="26">
        <f t="shared" si="270"/>
        <v>0</v>
      </c>
      <c r="AI335" s="46" t="e">
        <f t="shared" si="253"/>
        <v>#DIV/0!</v>
      </c>
      <c r="AJ335" s="46" t="e">
        <f t="shared" si="254"/>
        <v>#DIV/0!</v>
      </c>
      <c r="AK335" s="61">
        <v>1</v>
      </c>
      <c r="AL335" s="27" t="e">
        <f t="shared" si="255"/>
        <v>#DIV/0!</v>
      </c>
      <c r="AM335" s="25" t="e">
        <f t="shared" si="271"/>
        <v>#DIV/0!</v>
      </c>
      <c r="AN335" s="25" t="e">
        <f t="shared" si="272"/>
        <v>#DIV/0!</v>
      </c>
      <c r="AO335" s="25" t="e">
        <f t="shared" si="256"/>
        <v>#DIV/0!</v>
      </c>
      <c r="AR335" s="11">
        <f t="shared" si="257"/>
        <v>180</v>
      </c>
      <c r="AS335" s="20" t="s">
        <v>147</v>
      </c>
      <c r="AU335" s="13" t="s">
        <v>142</v>
      </c>
      <c r="AV335" s="75" t="e">
        <f>VLOOKUP(AT335,Ülke!$A$1:$D$46,2,0)</f>
        <v>#N/A</v>
      </c>
      <c r="AW335" s="29" t="e">
        <f t="shared" si="258"/>
        <v>#DIV/0!</v>
      </c>
      <c r="AX335" s="64" t="e">
        <f t="shared" si="259"/>
        <v>#DIV/0!</v>
      </c>
      <c r="AY335" s="65">
        <v>43846</v>
      </c>
      <c r="AZ335" s="65">
        <v>44675</v>
      </c>
      <c r="BA335" s="50">
        <f t="shared" si="260"/>
        <v>-44675</v>
      </c>
      <c r="BB335" s="66" t="e">
        <f t="shared" si="261"/>
        <v>#DIV/0!</v>
      </c>
      <c r="BC335" s="67">
        <v>44676</v>
      </c>
      <c r="BD335" s="66" t="s">
        <v>118</v>
      </c>
      <c r="BE335" s="58" t="e">
        <f t="shared" si="262"/>
        <v>#DIV/0!</v>
      </c>
      <c r="BF335" s="30" t="e">
        <f t="shared" si="266"/>
        <v>#DIV/0!</v>
      </c>
      <c r="BG335" s="31"/>
      <c r="BH335" s="32" t="e">
        <f t="shared" si="264"/>
        <v>#DIV/0!</v>
      </c>
      <c r="BI335" s="28">
        <v>0.05</v>
      </c>
      <c r="BJ335" s="28">
        <v>2.5000000000000001E-2</v>
      </c>
      <c r="BK335" s="33" t="e">
        <f t="shared" si="273"/>
        <v>#DIV/0!</v>
      </c>
      <c r="BL335" s="33" t="e">
        <f t="shared" si="278"/>
        <v>#DIV/0!</v>
      </c>
      <c r="BM335" s="48" t="s">
        <v>139</v>
      </c>
      <c r="BO335" s="14" t="s">
        <v>84</v>
      </c>
      <c r="BP335" s="68"/>
      <c r="BQ335" s="14"/>
      <c r="BR335" s="35">
        <v>1257250.1000000001</v>
      </c>
      <c r="BS335" s="73">
        <v>62862.51</v>
      </c>
      <c r="BT335" s="98" t="e">
        <f t="shared" si="265"/>
        <v>#DIV/0!</v>
      </c>
      <c r="BU335" s="35">
        <v>45540</v>
      </c>
      <c r="BV335" s="36" t="s">
        <v>84</v>
      </c>
      <c r="BW335" s="37" t="s">
        <v>90</v>
      </c>
      <c r="BX335" s="38"/>
      <c r="BY335" s="36" t="s">
        <v>84</v>
      </c>
      <c r="BZ335" s="57">
        <v>2023</v>
      </c>
      <c r="CA335" s="32">
        <f>VLOOKUP(BZ335,$GP$1:$GR$17,2,0)</f>
        <v>31680</v>
      </c>
      <c r="CB335" s="32">
        <f>VLOOKUP(BZ335,$GP$1:$GR$17,3,0)</f>
        <v>264294</v>
      </c>
      <c r="CC335" s="32" t="e">
        <f t="shared" si="279"/>
        <v>#DIV/0!</v>
      </c>
      <c r="CD335" s="14" t="str">
        <f t="shared" si="274"/>
        <v/>
      </c>
      <c r="CF335" s="69">
        <f t="shared" si="275"/>
        <v>45540</v>
      </c>
      <c r="CG335" s="69" t="e">
        <f t="shared" si="276"/>
        <v>#DIV/0!</v>
      </c>
      <c r="CH335" s="69" t="e">
        <f t="shared" si="277"/>
        <v>#DIV/0!</v>
      </c>
      <c r="CL335" s="25"/>
      <c r="CM335" s="25"/>
      <c r="CN335" s="25"/>
      <c r="CR335" s="25"/>
      <c r="CS335" s="25"/>
      <c r="CT335" s="25"/>
      <c r="CX335" s="25"/>
      <c r="CY335" s="25"/>
      <c r="CZ335" s="25"/>
      <c r="DD335" s="25"/>
      <c r="DE335" s="25"/>
      <c r="DF335" s="25"/>
      <c r="DG335" s="25">
        <f t="shared" si="280"/>
        <v>0</v>
      </c>
    </row>
    <row r="336" spans="1:111" x14ac:dyDescent="0.25">
      <c r="A336" s="13"/>
      <c r="B336" s="13"/>
      <c r="C336" s="13"/>
      <c r="D336" s="24"/>
      <c r="E336" s="24"/>
      <c r="F336" s="100">
        <f t="shared" si="267"/>
        <v>0</v>
      </c>
      <c r="G336" s="21"/>
      <c r="J336" s="63"/>
      <c r="L336" s="63" t="s">
        <v>58</v>
      </c>
      <c r="M336" s="23" t="s">
        <v>61</v>
      </c>
      <c r="N336" s="13" t="s">
        <v>170</v>
      </c>
      <c r="O336" s="13" t="s">
        <v>148</v>
      </c>
      <c r="P336" s="13" t="s">
        <v>171</v>
      </c>
      <c r="U336" s="12">
        <f t="shared" si="251"/>
        <v>90</v>
      </c>
      <c r="X336" s="13"/>
      <c r="Y336" s="13"/>
      <c r="AA336" s="34" t="s">
        <v>84</v>
      </c>
      <c r="AB336" s="25">
        <v>0</v>
      </c>
      <c r="AC336" s="25">
        <f t="shared" si="268"/>
        <v>0</v>
      </c>
      <c r="AD336" s="55"/>
      <c r="AE336" s="55"/>
      <c r="AF336" s="45">
        <f t="shared" si="269"/>
        <v>0</v>
      </c>
      <c r="AG336" s="46" t="e">
        <f t="shared" si="252"/>
        <v>#DIV/0!</v>
      </c>
      <c r="AH336" s="26">
        <f t="shared" si="270"/>
        <v>0</v>
      </c>
      <c r="AI336" s="46" t="e">
        <f t="shared" si="253"/>
        <v>#DIV/0!</v>
      </c>
      <c r="AJ336" s="46" t="e">
        <f t="shared" si="254"/>
        <v>#DIV/0!</v>
      </c>
      <c r="AK336" s="61">
        <v>1</v>
      </c>
      <c r="AL336" s="27" t="e">
        <f t="shared" si="255"/>
        <v>#DIV/0!</v>
      </c>
      <c r="AM336" s="25" t="e">
        <f t="shared" si="271"/>
        <v>#DIV/0!</v>
      </c>
      <c r="AN336" s="25" t="e">
        <f t="shared" si="272"/>
        <v>#DIV/0!</v>
      </c>
      <c r="AO336" s="25" t="e">
        <f t="shared" si="256"/>
        <v>#DIV/0!</v>
      </c>
      <c r="AR336" s="11">
        <f t="shared" si="257"/>
        <v>180</v>
      </c>
      <c r="AS336" s="20" t="s">
        <v>147</v>
      </c>
      <c r="AU336" s="13" t="s">
        <v>142</v>
      </c>
      <c r="AV336" s="75" t="e">
        <f>VLOOKUP(AT336,Ülke!$A$1:$D$46,2,0)</f>
        <v>#N/A</v>
      </c>
      <c r="AW336" s="29" t="e">
        <f t="shared" si="258"/>
        <v>#DIV/0!</v>
      </c>
      <c r="AX336" s="64" t="e">
        <f t="shared" si="259"/>
        <v>#DIV/0!</v>
      </c>
      <c r="AY336" s="65">
        <v>43846</v>
      </c>
      <c r="AZ336" s="65">
        <v>44675</v>
      </c>
      <c r="BA336" s="50">
        <f t="shared" si="260"/>
        <v>-44675</v>
      </c>
      <c r="BB336" s="66" t="e">
        <f t="shared" si="261"/>
        <v>#DIV/0!</v>
      </c>
      <c r="BC336" s="67">
        <v>44676</v>
      </c>
      <c r="BD336" s="66" t="s">
        <v>118</v>
      </c>
      <c r="BE336" s="58" t="e">
        <f t="shared" si="262"/>
        <v>#DIV/0!</v>
      </c>
      <c r="BF336" s="30" t="e">
        <f t="shared" si="266"/>
        <v>#DIV/0!</v>
      </c>
      <c r="BG336" s="31"/>
      <c r="BH336" s="32" t="e">
        <f t="shared" si="264"/>
        <v>#DIV/0!</v>
      </c>
      <c r="BI336" s="28">
        <v>0.05</v>
      </c>
      <c r="BJ336" s="28">
        <v>2.5000000000000001E-2</v>
      </c>
      <c r="BK336" s="33" t="e">
        <f t="shared" si="273"/>
        <v>#DIV/0!</v>
      </c>
      <c r="BL336" s="33" t="e">
        <f t="shared" si="278"/>
        <v>#DIV/0!</v>
      </c>
      <c r="BM336" s="48" t="s">
        <v>139</v>
      </c>
      <c r="BO336" s="14" t="s">
        <v>84</v>
      </c>
      <c r="BP336" s="68"/>
      <c r="BQ336" s="14"/>
      <c r="BR336" s="35">
        <v>1257250.1000000001</v>
      </c>
      <c r="BS336" s="73">
        <v>62862.51</v>
      </c>
      <c r="BT336" s="98" t="e">
        <f t="shared" si="265"/>
        <v>#DIV/0!</v>
      </c>
      <c r="BU336" s="35">
        <v>45540</v>
      </c>
      <c r="BV336" s="36" t="s">
        <v>84</v>
      </c>
      <c r="BW336" s="37" t="s">
        <v>90</v>
      </c>
      <c r="BX336" s="38"/>
      <c r="BY336" s="36" t="s">
        <v>84</v>
      </c>
      <c r="BZ336" s="57">
        <v>2023</v>
      </c>
      <c r="CA336" s="32">
        <f>VLOOKUP(BZ336,$GP$1:$GR$17,2,0)</f>
        <v>31680</v>
      </c>
      <c r="CB336" s="32">
        <f>VLOOKUP(BZ336,$GP$1:$GR$17,3,0)</f>
        <v>264294</v>
      </c>
      <c r="CC336" s="32" t="e">
        <f t="shared" si="279"/>
        <v>#DIV/0!</v>
      </c>
      <c r="CD336" s="14" t="str">
        <f t="shared" si="274"/>
        <v/>
      </c>
      <c r="CF336" s="69">
        <f t="shared" si="275"/>
        <v>45540</v>
      </c>
      <c r="CG336" s="69" t="e">
        <f t="shared" si="276"/>
        <v>#DIV/0!</v>
      </c>
      <c r="CH336" s="69" t="e">
        <f t="shared" si="277"/>
        <v>#DIV/0!</v>
      </c>
      <c r="CL336" s="25"/>
      <c r="CM336" s="25"/>
      <c r="CN336" s="25"/>
      <c r="CR336" s="25"/>
      <c r="CS336" s="25"/>
      <c r="CT336" s="25"/>
      <c r="CX336" s="25"/>
      <c r="CY336" s="25"/>
      <c r="CZ336" s="25"/>
      <c r="DD336" s="25"/>
      <c r="DE336" s="25"/>
      <c r="DF336" s="25"/>
      <c r="DG336" s="25">
        <f t="shared" si="280"/>
        <v>0</v>
      </c>
    </row>
    <row r="337" spans="1:111" x14ac:dyDescent="0.25">
      <c r="A337" s="13"/>
      <c r="B337" s="13"/>
      <c r="C337" s="13"/>
      <c r="D337" s="24"/>
      <c r="E337" s="24"/>
      <c r="F337" s="100">
        <f t="shared" si="267"/>
        <v>0</v>
      </c>
      <c r="G337" s="21"/>
      <c r="J337" s="63"/>
      <c r="L337" s="63" t="s">
        <v>58</v>
      </c>
      <c r="M337" s="23" t="s">
        <v>61</v>
      </c>
      <c r="N337" s="13" t="s">
        <v>170</v>
      </c>
      <c r="O337" s="13" t="s">
        <v>148</v>
      </c>
      <c r="P337" s="13" t="s">
        <v>171</v>
      </c>
      <c r="U337" s="12">
        <f t="shared" si="251"/>
        <v>90</v>
      </c>
      <c r="X337" s="13"/>
      <c r="Y337" s="13"/>
      <c r="AA337" s="34" t="s">
        <v>84</v>
      </c>
      <c r="AB337" s="25">
        <v>0</v>
      </c>
      <c r="AC337" s="25">
        <f t="shared" si="268"/>
        <v>0</v>
      </c>
      <c r="AD337" s="55"/>
      <c r="AE337" s="55"/>
      <c r="AF337" s="45">
        <f t="shared" si="269"/>
        <v>0</v>
      </c>
      <c r="AG337" s="46" t="e">
        <f t="shared" si="252"/>
        <v>#DIV/0!</v>
      </c>
      <c r="AH337" s="26">
        <f t="shared" si="270"/>
        <v>0</v>
      </c>
      <c r="AI337" s="46" t="e">
        <f t="shared" si="253"/>
        <v>#DIV/0!</v>
      </c>
      <c r="AJ337" s="46" t="e">
        <f t="shared" si="254"/>
        <v>#DIV/0!</v>
      </c>
      <c r="AK337" s="61">
        <v>1</v>
      </c>
      <c r="AL337" s="27" t="e">
        <f t="shared" si="255"/>
        <v>#DIV/0!</v>
      </c>
      <c r="AM337" s="25" t="e">
        <f t="shared" si="271"/>
        <v>#DIV/0!</v>
      </c>
      <c r="AN337" s="25" t="e">
        <f t="shared" si="272"/>
        <v>#DIV/0!</v>
      </c>
      <c r="AO337" s="25" t="e">
        <f t="shared" si="256"/>
        <v>#DIV/0!</v>
      </c>
      <c r="AR337" s="11">
        <f t="shared" si="257"/>
        <v>180</v>
      </c>
      <c r="AS337" s="20" t="s">
        <v>147</v>
      </c>
      <c r="AU337" s="13" t="s">
        <v>142</v>
      </c>
      <c r="AV337" s="75" t="e">
        <f>VLOOKUP(AT337,Ülke!$A$1:$D$46,2,0)</f>
        <v>#N/A</v>
      </c>
      <c r="AW337" s="29" t="e">
        <f t="shared" si="258"/>
        <v>#DIV/0!</v>
      </c>
      <c r="AX337" s="64" t="e">
        <f t="shared" si="259"/>
        <v>#DIV/0!</v>
      </c>
      <c r="AY337" s="65">
        <v>43846</v>
      </c>
      <c r="AZ337" s="65">
        <v>44675</v>
      </c>
      <c r="BA337" s="50">
        <f t="shared" si="260"/>
        <v>-44675</v>
      </c>
      <c r="BB337" s="66" t="e">
        <f t="shared" si="261"/>
        <v>#DIV/0!</v>
      </c>
      <c r="BC337" s="67">
        <v>44676</v>
      </c>
      <c r="BD337" s="66" t="s">
        <v>118</v>
      </c>
      <c r="BE337" s="58" t="e">
        <f t="shared" si="262"/>
        <v>#DIV/0!</v>
      </c>
      <c r="BF337" s="30" t="e">
        <f t="shared" si="266"/>
        <v>#DIV/0!</v>
      </c>
      <c r="BG337" s="31"/>
      <c r="BH337" s="32" t="e">
        <f t="shared" si="264"/>
        <v>#DIV/0!</v>
      </c>
      <c r="BI337" s="28">
        <v>0.05</v>
      </c>
      <c r="BJ337" s="28">
        <v>2.5000000000000001E-2</v>
      </c>
      <c r="BK337" s="33" t="e">
        <f t="shared" si="273"/>
        <v>#DIV/0!</v>
      </c>
      <c r="BL337" s="33" t="e">
        <f t="shared" si="278"/>
        <v>#DIV/0!</v>
      </c>
      <c r="BM337" s="48" t="s">
        <v>139</v>
      </c>
      <c r="BO337" s="14" t="s">
        <v>84</v>
      </c>
      <c r="BP337" s="68"/>
      <c r="BQ337" s="14"/>
      <c r="BR337" s="35">
        <v>1257250.1000000001</v>
      </c>
      <c r="BS337" s="73">
        <v>62862.51</v>
      </c>
      <c r="BT337" s="98" t="e">
        <f t="shared" si="265"/>
        <v>#DIV/0!</v>
      </c>
      <c r="BU337" s="35">
        <v>45540</v>
      </c>
      <c r="BV337" s="36" t="s">
        <v>84</v>
      </c>
      <c r="BW337" s="37" t="s">
        <v>90</v>
      </c>
      <c r="BX337" s="38"/>
      <c r="BY337" s="36" t="s">
        <v>84</v>
      </c>
      <c r="BZ337" s="57">
        <v>2023</v>
      </c>
      <c r="CA337" s="32">
        <f>VLOOKUP(BZ337,$GP$1:$GR$17,2,0)</f>
        <v>31680</v>
      </c>
      <c r="CB337" s="32">
        <f>VLOOKUP(BZ337,$GP$1:$GR$17,3,0)</f>
        <v>264294</v>
      </c>
      <c r="CC337" s="32" t="e">
        <f t="shared" si="279"/>
        <v>#DIV/0!</v>
      </c>
      <c r="CD337" s="14" t="str">
        <f t="shared" si="274"/>
        <v/>
      </c>
      <c r="CF337" s="69">
        <f t="shared" si="275"/>
        <v>45540</v>
      </c>
      <c r="CG337" s="69" t="e">
        <f t="shared" si="276"/>
        <v>#DIV/0!</v>
      </c>
      <c r="CH337" s="69" t="e">
        <f t="shared" si="277"/>
        <v>#DIV/0!</v>
      </c>
      <c r="CL337" s="25"/>
      <c r="CM337" s="25"/>
      <c r="CN337" s="25"/>
      <c r="CR337" s="25"/>
      <c r="CS337" s="25"/>
      <c r="CT337" s="25"/>
      <c r="CX337" s="25"/>
      <c r="CY337" s="25"/>
      <c r="CZ337" s="25"/>
      <c r="DD337" s="25"/>
      <c r="DE337" s="25"/>
      <c r="DF337" s="25"/>
      <c r="DG337" s="25">
        <f t="shared" si="280"/>
        <v>0</v>
      </c>
    </row>
    <row r="338" spans="1:111" x14ac:dyDescent="0.25">
      <c r="A338" s="13"/>
      <c r="B338" s="13"/>
      <c r="C338" s="13"/>
      <c r="D338" s="24"/>
      <c r="E338" s="24"/>
      <c r="F338" s="100">
        <f t="shared" si="267"/>
        <v>0</v>
      </c>
      <c r="G338" s="21"/>
      <c r="J338" s="63"/>
      <c r="L338" s="63" t="s">
        <v>58</v>
      </c>
      <c r="M338" s="23" t="s">
        <v>61</v>
      </c>
      <c r="N338" s="13" t="s">
        <v>170</v>
      </c>
      <c r="O338" s="13" t="s">
        <v>148</v>
      </c>
      <c r="P338" s="13" t="s">
        <v>171</v>
      </c>
      <c r="U338" s="12">
        <f t="shared" si="251"/>
        <v>90</v>
      </c>
      <c r="X338" s="13"/>
      <c r="Y338" s="13"/>
      <c r="AA338" s="34" t="s">
        <v>84</v>
      </c>
      <c r="AB338" s="25">
        <v>0</v>
      </c>
      <c r="AC338" s="25">
        <f t="shared" si="268"/>
        <v>0</v>
      </c>
      <c r="AD338" s="55"/>
      <c r="AE338" s="55"/>
      <c r="AF338" s="45">
        <f t="shared" si="269"/>
        <v>0</v>
      </c>
      <c r="AG338" s="46" t="e">
        <f t="shared" si="252"/>
        <v>#DIV/0!</v>
      </c>
      <c r="AH338" s="26">
        <f t="shared" si="270"/>
        <v>0</v>
      </c>
      <c r="AI338" s="46" t="e">
        <f t="shared" si="253"/>
        <v>#DIV/0!</v>
      </c>
      <c r="AJ338" s="46" t="e">
        <f t="shared" si="254"/>
        <v>#DIV/0!</v>
      </c>
      <c r="AK338" s="61">
        <v>1</v>
      </c>
      <c r="AL338" s="27" t="e">
        <f t="shared" si="255"/>
        <v>#DIV/0!</v>
      </c>
      <c r="AM338" s="25" t="e">
        <f t="shared" si="271"/>
        <v>#DIV/0!</v>
      </c>
      <c r="AN338" s="25" t="e">
        <f t="shared" si="272"/>
        <v>#DIV/0!</v>
      </c>
      <c r="AO338" s="25" t="e">
        <f t="shared" si="256"/>
        <v>#DIV/0!</v>
      </c>
      <c r="AR338" s="11">
        <f t="shared" si="257"/>
        <v>180</v>
      </c>
      <c r="AS338" s="20" t="s">
        <v>147</v>
      </c>
      <c r="AU338" s="13" t="s">
        <v>142</v>
      </c>
      <c r="AV338" s="75" t="e">
        <f>VLOOKUP(AT338,Ülke!$A$1:$D$46,2,0)</f>
        <v>#N/A</v>
      </c>
      <c r="AW338" s="29" t="e">
        <f t="shared" si="258"/>
        <v>#DIV/0!</v>
      </c>
      <c r="AX338" s="64" t="e">
        <f t="shared" si="259"/>
        <v>#DIV/0!</v>
      </c>
      <c r="AY338" s="65">
        <v>43846</v>
      </c>
      <c r="AZ338" s="65">
        <v>44675</v>
      </c>
      <c r="BA338" s="50">
        <f t="shared" si="260"/>
        <v>-44675</v>
      </c>
      <c r="BB338" s="66" t="e">
        <f t="shared" si="261"/>
        <v>#DIV/0!</v>
      </c>
      <c r="BC338" s="67">
        <v>44676</v>
      </c>
      <c r="BD338" s="66" t="s">
        <v>118</v>
      </c>
      <c r="BE338" s="58" t="e">
        <f t="shared" si="262"/>
        <v>#DIV/0!</v>
      </c>
      <c r="BF338" s="30" t="e">
        <f t="shared" si="266"/>
        <v>#DIV/0!</v>
      </c>
      <c r="BG338" s="31"/>
      <c r="BH338" s="32" t="e">
        <f t="shared" si="264"/>
        <v>#DIV/0!</v>
      </c>
      <c r="BI338" s="28">
        <v>0.05</v>
      </c>
      <c r="BJ338" s="28">
        <v>2.5000000000000001E-2</v>
      </c>
      <c r="BK338" s="33" t="e">
        <f t="shared" si="273"/>
        <v>#DIV/0!</v>
      </c>
      <c r="BL338" s="33" t="e">
        <f t="shared" si="278"/>
        <v>#DIV/0!</v>
      </c>
      <c r="BM338" s="48" t="s">
        <v>139</v>
      </c>
      <c r="BO338" s="14" t="s">
        <v>84</v>
      </c>
      <c r="BP338" s="68"/>
      <c r="BQ338" s="14"/>
      <c r="BR338" s="35">
        <v>1257250.1000000001</v>
      </c>
      <c r="BS338" s="73">
        <v>62862.51</v>
      </c>
      <c r="BT338" s="98" t="e">
        <f t="shared" si="265"/>
        <v>#DIV/0!</v>
      </c>
      <c r="BU338" s="35">
        <v>45540</v>
      </c>
      <c r="BV338" s="36" t="s">
        <v>84</v>
      </c>
      <c r="BW338" s="37" t="s">
        <v>90</v>
      </c>
      <c r="BX338" s="38"/>
      <c r="BY338" s="36" t="s">
        <v>84</v>
      </c>
      <c r="BZ338" s="57">
        <v>2023</v>
      </c>
      <c r="CA338" s="32">
        <f>VLOOKUP(BZ338,$GP$1:$GR$17,2,0)</f>
        <v>31680</v>
      </c>
      <c r="CB338" s="32">
        <f>VLOOKUP(BZ338,$GP$1:$GR$17,3,0)</f>
        <v>264294</v>
      </c>
      <c r="CC338" s="32" t="e">
        <f t="shared" si="279"/>
        <v>#DIV/0!</v>
      </c>
      <c r="CD338" s="14" t="str">
        <f t="shared" si="274"/>
        <v/>
      </c>
      <c r="CF338" s="69">
        <f t="shared" si="275"/>
        <v>45540</v>
      </c>
      <c r="CG338" s="69" t="e">
        <f t="shared" si="276"/>
        <v>#DIV/0!</v>
      </c>
      <c r="CH338" s="69" t="e">
        <f t="shared" si="277"/>
        <v>#DIV/0!</v>
      </c>
      <c r="CL338" s="25"/>
      <c r="CM338" s="25"/>
      <c r="CN338" s="25"/>
      <c r="CR338" s="25"/>
      <c r="CS338" s="25"/>
      <c r="CT338" s="25"/>
      <c r="CX338" s="25"/>
      <c r="CY338" s="25"/>
      <c r="CZ338" s="25"/>
      <c r="DD338" s="25"/>
      <c r="DE338" s="25"/>
      <c r="DF338" s="25"/>
      <c r="DG338" s="25">
        <f t="shared" si="280"/>
        <v>0</v>
      </c>
    </row>
    <row r="339" spans="1:111" x14ac:dyDescent="0.25">
      <c r="A339" s="13"/>
      <c r="B339" s="13"/>
      <c r="C339" s="13"/>
      <c r="D339" s="24"/>
      <c r="E339" s="24"/>
      <c r="F339" s="100">
        <f t="shared" si="267"/>
        <v>0</v>
      </c>
      <c r="G339" s="21"/>
      <c r="J339" s="63"/>
      <c r="L339" s="63" t="s">
        <v>58</v>
      </c>
      <c r="M339" s="23" t="s">
        <v>61</v>
      </c>
      <c r="N339" s="13" t="s">
        <v>170</v>
      </c>
      <c r="O339" s="13" t="s">
        <v>148</v>
      </c>
      <c r="P339" s="13" t="s">
        <v>171</v>
      </c>
      <c r="U339" s="12">
        <f t="shared" si="251"/>
        <v>90</v>
      </c>
      <c r="X339" s="13"/>
      <c r="Y339" s="13"/>
      <c r="AA339" s="34" t="s">
        <v>84</v>
      </c>
      <c r="AB339" s="25">
        <v>0</v>
      </c>
      <c r="AC339" s="25">
        <f t="shared" si="268"/>
        <v>0</v>
      </c>
      <c r="AD339" s="55"/>
      <c r="AE339" s="55"/>
      <c r="AF339" s="45">
        <f t="shared" si="269"/>
        <v>0</v>
      </c>
      <c r="AG339" s="46" t="e">
        <f t="shared" si="252"/>
        <v>#DIV/0!</v>
      </c>
      <c r="AH339" s="26">
        <f t="shared" si="270"/>
        <v>0</v>
      </c>
      <c r="AI339" s="46" t="e">
        <f t="shared" si="253"/>
        <v>#DIV/0!</v>
      </c>
      <c r="AJ339" s="46" t="e">
        <f t="shared" si="254"/>
        <v>#DIV/0!</v>
      </c>
      <c r="AK339" s="61">
        <v>1</v>
      </c>
      <c r="AL339" s="27" t="e">
        <f t="shared" si="255"/>
        <v>#DIV/0!</v>
      </c>
      <c r="AM339" s="25" t="e">
        <f t="shared" si="271"/>
        <v>#DIV/0!</v>
      </c>
      <c r="AN339" s="25" t="e">
        <f t="shared" si="272"/>
        <v>#DIV/0!</v>
      </c>
      <c r="AO339" s="25" t="e">
        <f t="shared" si="256"/>
        <v>#DIV/0!</v>
      </c>
      <c r="AR339" s="11">
        <f t="shared" si="257"/>
        <v>180</v>
      </c>
      <c r="AS339" s="20" t="s">
        <v>147</v>
      </c>
      <c r="AU339" s="13" t="s">
        <v>142</v>
      </c>
      <c r="AV339" s="75" t="e">
        <f>VLOOKUP(AT339,Ülke!$A$1:$D$46,2,0)</f>
        <v>#N/A</v>
      </c>
      <c r="AW339" s="29" t="e">
        <f t="shared" si="258"/>
        <v>#DIV/0!</v>
      </c>
      <c r="AX339" s="64" t="e">
        <f t="shared" si="259"/>
        <v>#DIV/0!</v>
      </c>
      <c r="AY339" s="65">
        <v>43846</v>
      </c>
      <c r="AZ339" s="65">
        <v>44675</v>
      </c>
      <c r="BA339" s="50">
        <f t="shared" si="260"/>
        <v>-44675</v>
      </c>
      <c r="BB339" s="66" t="e">
        <f t="shared" si="261"/>
        <v>#DIV/0!</v>
      </c>
      <c r="BC339" s="67">
        <v>44676</v>
      </c>
      <c r="BD339" s="66" t="s">
        <v>118</v>
      </c>
      <c r="BE339" s="58" t="e">
        <f t="shared" si="262"/>
        <v>#DIV/0!</v>
      </c>
      <c r="BF339" s="30" t="e">
        <f t="shared" si="266"/>
        <v>#DIV/0!</v>
      </c>
      <c r="BG339" s="31"/>
      <c r="BH339" s="32" t="e">
        <f t="shared" si="264"/>
        <v>#DIV/0!</v>
      </c>
      <c r="BI339" s="28">
        <v>0.05</v>
      </c>
      <c r="BJ339" s="28">
        <v>2.5000000000000001E-2</v>
      </c>
      <c r="BK339" s="33" t="e">
        <f t="shared" si="273"/>
        <v>#DIV/0!</v>
      </c>
      <c r="BL339" s="33" t="e">
        <f t="shared" si="278"/>
        <v>#DIV/0!</v>
      </c>
      <c r="BM339" s="48" t="s">
        <v>139</v>
      </c>
      <c r="BO339" s="14" t="s">
        <v>84</v>
      </c>
      <c r="BP339" s="68"/>
      <c r="BQ339" s="14"/>
      <c r="BR339" s="35">
        <v>1257250.1000000001</v>
      </c>
      <c r="BS339" s="73">
        <v>62862.51</v>
      </c>
      <c r="BT339" s="98" t="e">
        <f t="shared" si="265"/>
        <v>#DIV/0!</v>
      </c>
      <c r="BU339" s="35">
        <v>45540</v>
      </c>
      <c r="BV339" s="36" t="s">
        <v>84</v>
      </c>
      <c r="BW339" s="37" t="s">
        <v>90</v>
      </c>
      <c r="BX339" s="38"/>
      <c r="BY339" s="36" t="s">
        <v>84</v>
      </c>
      <c r="BZ339" s="57">
        <v>2023</v>
      </c>
      <c r="CA339" s="32">
        <f>VLOOKUP(BZ339,$GP$1:$GR$17,2,0)</f>
        <v>31680</v>
      </c>
      <c r="CB339" s="32">
        <f>VLOOKUP(BZ339,$GP$1:$GR$17,3,0)</f>
        <v>264294</v>
      </c>
      <c r="CC339" s="32" t="e">
        <f t="shared" si="279"/>
        <v>#DIV/0!</v>
      </c>
      <c r="CD339" s="14" t="str">
        <f t="shared" si="274"/>
        <v/>
      </c>
      <c r="CF339" s="69">
        <f t="shared" si="275"/>
        <v>45540</v>
      </c>
      <c r="CG339" s="69" t="e">
        <f t="shared" si="276"/>
        <v>#DIV/0!</v>
      </c>
      <c r="CH339" s="69" t="e">
        <f t="shared" si="277"/>
        <v>#DIV/0!</v>
      </c>
      <c r="CL339" s="25"/>
      <c r="CM339" s="25"/>
      <c r="CN339" s="25"/>
      <c r="CR339" s="25"/>
      <c r="CS339" s="25"/>
      <c r="CT339" s="25"/>
      <c r="CX339" s="25"/>
      <c r="CY339" s="25"/>
      <c r="CZ339" s="25"/>
      <c r="DD339" s="25"/>
      <c r="DE339" s="25"/>
      <c r="DF339" s="25"/>
      <c r="DG339" s="25">
        <f t="shared" si="280"/>
        <v>0</v>
      </c>
    </row>
    <row r="340" spans="1:111" x14ac:dyDescent="0.25">
      <c r="A340" s="13"/>
      <c r="B340" s="13"/>
      <c r="C340" s="13"/>
      <c r="D340" s="24"/>
      <c r="E340" s="24"/>
      <c r="F340" s="100">
        <f t="shared" si="267"/>
        <v>0</v>
      </c>
      <c r="G340" s="21"/>
      <c r="J340" s="63"/>
      <c r="L340" s="63" t="s">
        <v>58</v>
      </c>
      <c r="M340" s="23" t="s">
        <v>61</v>
      </c>
      <c r="N340" s="13" t="s">
        <v>170</v>
      </c>
      <c r="O340" s="13" t="s">
        <v>148</v>
      </c>
      <c r="P340" s="13" t="s">
        <v>171</v>
      </c>
      <c r="U340" s="12">
        <f t="shared" si="251"/>
        <v>90</v>
      </c>
      <c r="X340" s="13"/>
      <c r="Y340" s="13"/>
      <c r="AA340" s="34" t="s">
        <v>84</v>
      </c>
      <c r="AB340" s="25">
        <v>0</v>
      </c>
      <c r="AC340" s="25">
        <f t="shared" si="268"/>
        <v>0</v>
      </c>
      <c r="AD340" s="55"/>
      <c r="AE340" s="55"/>
      <c r="AF340" s="45">
        <f t="shared" si="269"/>
        <v>0</v>
      </c>
      <c r="AG340" s="46" t="e">
        <f t="shared" si="252"/>
        <v>#DIV/0!</v>
      </c>
      <c r="AH340" s="26">
        <f t="shared" si="270"/>
        <v>0</v>
      </c>
      <c r="AI340" s="46" t="e">
        <f t="shared" si="253"/>
        <v>#DIV/0!</v>
      </c>
      <c r="AJ340" s="46" t="e">
        <f t="shared" si="254"/>
        <v>#DIV/0!</v>
      </c>
      <c r="AK340" s="61">
        <v>1</v>
      </c>
      <c r="AL340" s="27" t="e">
        <f t="shared" si="255"/>
        <v>#DIV/0!</v>
      </c>
      <c r="AM340" s="25" t="e">
        <f t="shared" si="271"/>
        <v>#DIV/0!</v>
      </c>
      <c r="AN340" s="25" t="e">
        <f t="shared" si="272"/>
        <v>#DIV/0!</v>
      </c>
      <c r="AO340" s="25" t="e">
        <f t="shared" si="256"/>
        <v>#DIV/0!</v>
      </c>
      <c r="AR340" s="11">
        <f t="shared" si="257"/>
        <v>180</v>
      </c>
      <c r="AS340" s="20" t="s">
        <v>147</v>
      </c>
      <c r="AU340" s="13" t="s">
        <v>142</v>
      </c>
      <c r="AV340" s="75" t="e">
        <f>VLOOKUP(AT340,Ülke!$A$1:$D$46,2,0)</f>
        <v>#N/A</v>
      </c>
      <c r="AW340" s="29" t="e">
        <f t="shared" si="258"/>
        <v>#DIV/0!</v>
      </c>
      <c r="AX340" s="64" t="e">
        <f t="shared" si="259"/>
        <v>#DIV/0!</v>
      </c>
      <c r="AY340" s="65">
        <v>43846</v>
      </c>
      <c r="AZ340" s="65">
        <v>44675</v>
      </c>
      <c r="BA340" s="50">
        <f t="shared" si="260"/>
        <v>-44675</v>
      </c>
      <c r="BB340" s="66" t="e">
        <f t="shared" si="261"/>
        <v>#DIV/0!</v>
      </c>
      <c r="BC340" s="67">
        <v>44676</v>
      </c>
      <c r="BD340" s="66" t="s">
        <v>118</v>
      </c>
      <c r="BE340" s="58" t="e">
        <f t="shared" si="262"/>
        <v>#DIV/0!</v>
      </c>
      <c r="BF340" s="30" t="e">
        <f t="shared" si="266"/>
        <v>#DIV/0!</v>
      </c>
      <c r="BG340" s="31"/>
      <c r="BH340" s="32" t="e">
        <f t="shared" si="264"/>
        <v>#DIV/0!</v>
      </c>
      <c r="BI340" s="28">
        <v>0.05</v>
      </c>
      <c r="BJ340" s="28">
        <v>2.5000000000000001E-2</v>
      </c>
      <c r="BK340" s="33" t="e">
        <f t="shared" si="273"/>
        <v>#DIV/0!</v>
      </c>
      <c r="BL340" s="33" t="e">
        <f t="shared" si="278"/>
        <v>#DIV/0!</v>
      </c>
      <c r="BM340" s="48" t="s">
        <v>139</v>
      </c>
      <c r="BO340" s="14" t="s">
        <v>84</v>
      </c>
      <c r="BP340" s="68"/>
      <c r="BQ340" s="14"/>
      <c r="BR340" s="35">
        <v>1257250.1000000001</v>
      </c>
      <c r="BS340" s="73">
        <v>62862.51</v>
      </c>
      <c r="BT340" s="98" t="e">
        <f t="shared" si="265"/>
        <v>#DIV/0!</v>
      </c>
      <c r="BU340" s="35">
        <v>45540</v>
      </c>
      <c r="BV340" s="36" t="s">
        <v>84</v>
      </c>
      <c r="BW340" s="37" t="s">
        <v>90</v>
      </c>
      <c r="BX340" s="38"/>
      <c r="BY340" s="36" t="s">
        <v>84</v>
      </c>
      <c r="BZ340" s="57">
        <v>2023</v>
      </c>
      <c r="CA340" s="32">
        <f>VLOOKUP(BZ340,$GP$1:$GR$17,2,0)</f>
        <v>31680</v>
      </c>
      <c r="CB340" s="32">
        <f>VLOOKUP(BZ340,$GP$1:$GR$17,3,0)</f>
        <v>264294</v>
      </c>
      <c r="CC340" s="32" t="e">
        <f t="shared" si="279"/>
        <v>#DIV/0!</v>
      </c>
      <c r="CD340" s="14" t="str">
        <f t="shared" si="274"/>
        <v/>
      </c>
      <c r="CF340" s="69">
        <f t="shared" si="275"/>
        <v>45540</v>
      </c>
      <c r="CG340" s="69" t="e">
        <f t="shared" si="276"/>
        <v>#DIV/0!</v>
      </c>
      <c r="CH340" s="69" t="e">
        <f t="shared" si="277"/>
        <v>#DIV/0!</v>
      </c>
      <c r="CL340" s="25"/>
      <c r="CM340" s="25"/>
      <c r="CN340" s="25"/>
      <c r="CR340" s="25"/>
      <c r="CS340" s="25"/>
      <c r="CT340" s="25"/>
      <c r="CX340" s="25"/>
      <c r="CY340" s="25"/>
      <c r="CZ340" s="25"/>
      <c r="DD340" s="25"/>
      <c r="DE340" s="25"/>
      <c r="DF340" s="25"/>
      <c r="DG340" s="25">
        <f t="shared" si="280"/>
        <v>0</v>
      </c>
    </row>
    <row r="341" spans="1:111" x14ac:dyDescent="0.25">
      <c r="A341" s="13"/>
      <c r="B341" s="13"/>
      <c r="C341" s="13"/>
      <c r="D341" s="24"/>
      <c r="E341" s="24"/>
      <c r="F341" s="100">
        <f t="shared" si="267"/>
        <v>0</v>
      </c>
      <c r="G341" s="21"/>
      <c r="J341" s="63"/>
      <c r="L341" s="63" t="s">
        <v>58</v>
      </c>
      <c r="M341" s="23" t="s">
        <v>61</v>
      </c>
      <c r="N341" s="13" t="s">
        <v>170</v>
      </c>
      <c r="O341" s="13" t="s">
        <v>148</v>
      </c>
      <c r="P341" s="13" t="s">
        <v>171</v>
      </c>
      <c r="U341" s="12">
        <f t="shared" si="251"/>
        <v>90</v>
      </c>
      <c r="X341" s="13"/>
      <c r="Y341" s="13"/>
      <c r="AA341" s="34" t="s">
        <v>84</v>
      </c>
      <c r="AB341" s="25">
        <v>0</v>
      </c>
      <c r="AC341" s="25">
        <f t="shared" si="268"/>
        <v>0</v>
      </c>
      <c r="AD341" s="55"/>
      <c r="AE341" s="55"/>
      <c r="AF341" s="45">
        <f t="shared" si="269"/>
        <v>0</v>
      </c>
      <c r="AG341" s="46" t="e">
        <f t="shared" si="252"/>
        <v>#DIV/0!</v>
      </c>
      <c r="AH341" s="26">
        <f t="shared" si="270"/>
        <v>0</v>
      </c>
      <c r="AI341" s="46" t="e">
        <f t="shared" si="253"/>
        <v>#DIV/0!</v>
      </c>
      <c r="AJ341" s="46" t="e">
        <f t="shared" si="254"/>
        <v>#DIV/0!</v>
      </c>
      <c r="AK341" s="61">
        <v>1</v>
      </c>
      <c r="AL341" s="27" t="e">
        <f t="shared" si="255"/>
        <v>#DIV/0!</v>
      </c>
      <c r="AM341" s="25" t="e">
        <f t="shared" si="271"/>
        <v>#DIV/0!</v>
      </c>
      <c r="AN341" s="25" t="e">
        <f t="shared" si="272"/>
        <v>#DIV/0!</v>
      </c>
      <c r="AO341" s="25" t="e">
        <f t="shared" si="256"/>
        <v>#DIV/0!</v>
      </c>
      <c r="AR341" s="11">
        <f t="shared" si="257"/>
        <v>180</v>
      </c>
      <c r="AS341" s="20" t="s">
        <v>147</v>
      </c>
      <c r="AU341" s="13" t="s">
        <v>142</v>
      </c>
      <c r="AV341" s="75" t="e">
        <f>VLOOKUP(AT341,Ülke!$A$1:$D$46,2,0)</f>
        <v>#N/A</v>
      </c>
      <c r="AW341" s="29" t="e">
        <f t="shared" si="258"/>
        <v>#DIV/0!</v>
      </c>
      <c r="AX341" s="64" t="e">
        <f t="shared" si="259"/>
        <v>#DIV/0!</v>
      </c>
      <c r="AY341" s="65">
        <v>43846</v>
      </c>
      <c r="AZ341" s="65">
        <v>44675</v>
      </c>
      <c r="BA341" s="50">
        <f t="shared" si="260"/>
        <v>-44675</v>
      </c>
      <c r="BB341" s="66" t="e">
        <f t="shared" si="261"/>
        <v>#DIV/0!</v>
      </c>
      <c r="BC341" s="67">
        <v>44676</v>
      </c>
      <c r="BD341" s="66" t="s">
        <v>118</v>
      </c>
      <c r="BE341" s="58" t="e">
        <f t="shared" si="262"/>
        <v>#DIV/0!</v>
      </c>
      <c r="BF341" s="30" t="e">
        <f t="shared" si="266"/>
        <v>#DIV/0!</v>
      </c>
      <c r="BG341" s="31"/>
      <c r="BH341" s="32" t="e">
        <f t="shared" si="264"/>
        <v>#DIV/0!</v>
      </c>
      <c r="BI341" s="28">
        <v>0.05</v>
      </c>
      <c r="BJ341" s="28">
        <v>2.5000000000000001E-2</v>
      </c>
      <c r="BK341" s="33" t="e">
        <f t="shared" si="273"/>
        <v>#DIV/0!</v>
      </c>
      <c r="BL341" s="33" t="e">
        <f t="shared" si="278"/>
        <v>#DIV/0!</v>
      </c>
      <c r="BM341" s="48" t="s">
        <v>139</v>
      </c>
      <c r="BO341" s="14" t="s">
        <v>84</v>
      </c>
      <c r="BP341" s="68"/>
      <c r="BQ341" s="14"/>
      <c r="BR341" s="35">
        <v>1257250.1000000001</v>
      </c>
      <c r="BS341" s="73">
        <v>62862.51</v>
      </c>
      <c r="BT341" s="98" t="e">
        <f t="shared" si="265"/>
        <v>#DIV/0!</v>
      </c>
      <c r="BU341" s="35">
        <v>45540</v>
      </c>
      <c r="BV341" s="36" t="s">
        <v>84</v>
      </c>
      <c r="BW341" s="37" t="s">
        <v>90</v>
      </c>
      <c r="BX341" s="38"/>
      <c r="BY341" s="36" t="s">
        <v>84</v>
      </c>
      <c r="BZ341" s="57">
        <v>2023</v>
      </c>
      <c r="CA341" s="32">
        <f>VLOOKUP(BZ341,$GP$1:$GR$17,2,0)</f>
        <v>31680</v>
      </c>
      <c r="CB341" s="32">
        <f>VLOOKUP(BZ341,$GP$1:$GR$17,3,0)</f>
        <v>264294</v>
      </c>
      <c r="CC341" s="32" t="e">
        <f t="shared" si="279"/>
        <v>#DIV/0!</v>
      </c>
      <c r="CD341" s="14" t="str">
        <f t="shared" si="274"/>
        <v/>
      </c>
      <c r="CF341" s="69">
        <f t="shared" si="275"/>
        <v>45540</v>
      </c>
      <c r="CG341" s="69" t="e">
        <f t="shared" si="276"/>
        <v>#DIV/0!</v>
      </c>
      <c r="CH341" s="69" t="e">
        <f t="shared" si="277"/>
        <v>#DIV/0!</v>
      </c>
      <c r="CL341" s="25"/>
      <c r="CM341" s="25"/>
      <c r="CN341" s="25"/>
      <c r="CR341" s="25"/>
      <c r="CS341" s="25"/>
      <c r="CT341" s="25"/>
      <c r="CX341" s="25"/>
      <c r="CY341" s="25"/>
      <c r="CZ341" s="25"/>
      <c r="DD341" s="25"/>
      <c r="DE341" s="25"/>
      <c r="DF341" s="25"/>
      <c r="DG341" s="25">
        <f t="shared" si="280"/>
        <v>0</v>
      </c>
    </row>
    <row r="342" spans="1:111" x14ac:dyDescent="0.25">
      <c r="A342" s="13"/>
      <c r="B342" s="13"/>
      <c r="C342" s="13"/>
      <c r="D342" s="24"/>
      <c r="E342" s="24"/>
      <c r="F342" s="100">
        <f t="shared" si="267"/>
        <v>0</v>
      </c>
      <c r="G342" s="21"/>
      <c r="J342" s="63"/>
      <c r="L342" s="63" t="s">
        <v>58</v>
      </c>
      <c r="M342" s="23" t="s">
        <v>61</v>
      </c>
      <c r="N342" s="13" t="s">
        <v>170</v>
      </c>
      <c r="O342" s="13" t="s">
        <v>148</v>
      </c>
      <c r="P342" s="13" t="s">
        <v>171</v>
      </c>
      <c r="U342" s="12">
        <f t="shared" si="251"/>
        <v>90</v>
      </c>
      <c r="X342" s="13"/>
      <c r="Y342" s="13"/>
      <c r="AA342" s="34" t="s">
        <v>84</v>
      </c>
      <c r="AB342" s="25">
        <v>0</v>
      </c>
      <c r="AC342" s="25">
        <f t="shared" si="268"/>
        <v>0</v>
      </c>
      <c r="AD342" s="55"/>
      <c r="AE342" s="55"/>
      <c r="AF342" s="45">
        <f t="shared" si="269"/>
        <v>0</v>
      </c>
      <c r="AG342" s="46" t="e">
        <f t="shared" si="252"/>
        <v>#DIV/0!</v>
      </c>
      <c r="AH342" s="26">
        <f t="shared" si="270"/>
        <v>0</v>
      </c>
      <c r="AI342" s="46" t="e">
        <f t="shared" si="253"/>
        <v>#DIV/0!</v>
      </c>
      <c r="AJ342" s="46" t="e">
        <f t="shared" si="254"/>
        <v>#DIV/0!</v>
      </c>
      <c r="AK342" s="61">
        <v>1</v>
      </c>
      <c r="AL342" s="27" t="e">
        <f t="shared" si="255"/>
        <v>#DIV/0!</v>
      </c>
      <c r="AM342" s="25" t="e">
        <f t="shared" si="271"/>
        <v>#DIV/0!</v>
      </c>
      <c r="AN342" s="25" t="e">
        <f t="shared" si="272"/>
        <v>#DIV/0!</v>
      </c>
      <c r="AO342" s="25" t="e">
        <f t="shared" si="256"/>
        <v>#DIV/0!</v>
      </c>
      <c r="AR342" s="11">
        <f t="shared" si="257"/>
        <v>180</v>
      </c>
      <c r="AS342" s="20" t="s">
        <v>147</v>
      </c>
      <c r="AU342" s="13" t="s">
        <v>142</v>
      </c>
      <c r="AV342" s="75" t="e">
        <f>VLOOKUP(AT342,Ülke!$A$1:$D$46,2,0)</f>
        <v>#N/A</v>
      </c>
      <c r="AW342" s="29" t="e">
        <f t="shared" si="258"/>
        <v>#DIV/0!</v>
      </c>
      <c r="AX342" s="64" t="e">
        <f t="shared" si="259"/>
        <v>#DIV/0!</v>
      </c>
      <c r="AY342" s="65">
        <v>43846</v>
      </c>
      <c r="AZ342" s="65">
        <v>44675</v>
      </c>
      <c r="BA342" s="50">
        <f t="shared" si="260"/>
        <v>-44675</v>
      </c>
      <c r="BB342" s="66" t="e">
        <f t="shared" si="261"/>
        <v>#DIV/0!</v>
      </c>
      <c r="BC342" s="67">
        <v>44676</v>
      </c>
      <c r="BD342" s="66" t="s">
        <v>118</v>
      </c>
      <c r="BE342" s="58" t="e">
        <f t="shared" si="262"/>
        <v>#DIV/0!</v>
      </c>
      <c r="BF342" s="30" t="e">
        <f t="shared" si="266"/>
        <v>#DIV/0!</v>
      </c>
      <c r="BG342" s="31"/>
      <c r="BH342" s="32" t="e">
        <f t="shared" si="264"/>
        <v>#DIV/0!</v>
      </c>
      <c r="BI342" s="28">
        <v>0.05</v>
      </c>
      <c r="BJ342" s="28">
        <v>2.5000000000000001E-2</v>
      </c>
      <c r="BK342" s="33" t="e">
        <f t="shared" si="273"/>
        <v>#DIV/0!</v>
      </c>
      <c r="BL342" s="33" t="e">
        <f t="shared" si="278"/>
        <v>#DIV/0!</v>
      </c>
      <c r="BM342" s="48" t="s">
        <v>139</v>
      </c>
      <c r="BO342" s="14" t="s">
        <v>84</v>
      </c>
      <c r="BP342" s="68"/>
      <c r="BQ342" s="14"/>
      <c r="BR342" s="35">
        <v>1257250.1000000001</v>
      </c>
      <c r="BS342" s="73">
        <v>62862.51</v>
      </c>
      <c r="BT342" s="98" t="e">
        <f t="shared" si="265"/>
        <v>#DIV/0!</v>
      </c>
      <c r="BU342" s="35">
        <v>45540</v>
      </c>
      <c r="BV342" s="36" t="s">
        <v>84</v>
      </c>
      <c r="BW342" s="37" t="s">
        <v>90</v>
      </c>
      <c r="BX342" s="38"/>
      <c r="BY342" s="36" t="s">
        <v>84</v>
      </c>
      <c r="BZ342" s="57">
        <v>2023</v>
      </c>
      <c r="CA342" s="32">
        <f>VLOOKUP(BZ342,$GP$1:$GR$17,2,0)</f>
        <v>31680</v>
      </c>
      <c r="CB342" s="32">
        <f>VLOOKUP(BZ342,$GP$1:$GR$17,3,0)</f>
        <v>264294</v>
      </c>
      <c r="CC342" s="32" t="e">
        <f t="shared" si="279"/>
        <v>#DIV/0!</v>
      </c>
      <c r="CD342" s="14" t="str">
        <f t="shared" si="274"/>
        <v/>
      </c>
      <c r="CF342" s="69">
        <f t="shared" si="275"/>
        <v>45540</v>
      </c>
      <c r="CG342" s="69" t="e">
        <f t="shared" si="276"/>
        <v>#DIV/0!</v>
      </c>
      <c r="CH342" s="69" t="e">
        <f t="shared" si="277"/>
        <v>#DIV/0!</v>
      </c>
      <c r="CL342" s="25"/>
      <c r="CM342" s="25"/>
      <c r="CN342" s="25"/>
      <c r="CR342" s="25"/>
      <c r="CS342" s="25"/>
      <c r="CT342" s="25"/>
      <c r="CX342" s="25"/>
      <c r="CY342" s="25"/>
      <c r="CZ342" s="25"/>
      <c r="DD342" s="25"/>
      <c r="DE342" s="25"/>
      <c r="DF342" s="25"/>
      <c r="DG342" s="25">
        <f t="shared" si="280"/>
        <v>0</v>
      </c>
    </row>
    <row r="343" spans="1:111" x14ac:dyDescent="0.25">
      <c r="A343" s="13"/>
      <c r="B343" s="13"/>
      <c r="C343" s="13"/>
      <c r="D343" s="24"/>
      <c r="E343" s="24"/>
      <c r="F343" s="100">
        <f t="shared" si="267"/>
        <v>0</v>
      </c>
      <c r="G343" s="21"/>
      <c r="J343" s="63"/>
      <c r="L343" s="63" t="s">
        <v>58</v>
      </c>
      <c r="M343" s="23" t="s">
        <v>61</v>
      </c>
      <c r="N343" s="13" t="s">
        <v>170</v>
      </c>
      <c r="O343" s="13" t="s">
        <v>148</v>
      </c>
      <c r="P343" s="13" t="s">
        <v>171</v>
      </c>
      <c r="U343" s="12">
        <f t="shared" si="251"/>
        <v>90</v>
      </c>
      <c r="X343" s="13"/>
      <c r="Y343" s="13"/>
      <c r="AA343" s="34" t="s">
        <v>84</v>
      </c>
      <c r="AB343" s="25">
        <v>0</v>
      </c>
      <c r="AC343" s="25">
        <f t="shared" si="268"/>
        <v>0</v>
      </c>
      <c r="AD343" s="55"/>
      <c r="AE343" s="55"/>
      <c r="AF343" s="45">
        <f t="shared" si="269"/>
        <v>0</v>
      </c>
      <c r="AG343" s="46" t="e">
        <f t="shared" si="252"/>
        <v>#DIV/0!</v>
      </c>
      <c r="AH343" s="26">
        <f t="shared" si="270"/>
        <v>0</v>
      </c>
      <c r="AI343" s="46" t="e">
        <f t="shared" si="253"/>
        <v>#DIV/0!</v>
      </c>
      <c r="AJ343" s="46" t="e">
        <f t="shared" si="254"/>
        <v>#DIV/0!</v>
      </c>
      <c r="AK343" s="61">
        <v>1</v>
      </c>
      <c r="AL343" s="27" t="e">
        <f t="shared" si="255"/>
        <v>#DIV/0!</v>
      </c>
      <c r="AM343" s="25" t="e">
        <f t="shared" si="271"/>
        <v>#DIV/0!</v>
      </c>
      <c r="AN343" s="25" t="e">
        <f t="shared" si="272"/>
        <v>#DIV/0!</v>
      </c>
      <c r="AO343" s="25" t="e">
        <f t="shared" si="256"/>
        <v>#DIV/0!</v>
      </c>
      <c r="AR343" s="11">
        <f t="shared" si="257"/>
        <v>180</v>
      </c>
      <c r="AS343" s="20" t="s">
        <v>147</v>
      </c>
      <c r="AU343" s="13" t="s">
        <v>142</v>
      </c>
      <c r="AV343" s="75" t="e">
        <f>VLOOKUP(AT343,Ülke!$A$1:$D$46,2,0)</f>
        <v>#N/A</v>
      </c>
      <c r="AW343" s="29" t="e">
        <f t="shared" si="258"/>
        <v>#DIV/0!</v>
      </c>
      <c r="AX343" s="64" t="e">
        <f t="shared" si="259"/>
        <v>#DIV/0!</v>
      </c>
      <c r="AY343" s="65">
        <v>43846</v>
      </c>
      <c r="AZ343" s="65">
        <v>44675</v>
      </c>
      <c r="BA343" s="50">
        <f t="shared" si="260"/>
        <v>-44675</v>
      </c>
      <c r="BB343" s="66" t="e">
        <f t="shared" si="261"/>
        <v>#DIV/0!</v>
      </c>
      <c r="BC343" s="67">
        <v>44676</v>
      </c>
      <c r="BD343" s="66" t="s">
        <v>118</v>
      </c>
      <c r="BE343" s="58" t="e">
        <f t="shared" si="262"/>
        <v>#DIV/0!</v>
      </c>
      <c r="BF343" s="30" t="e">
        <f t="shared" si="266"/>
        <v>#DIV/0!</v>
      </c>
      <c r="BG343" s="31"/>
      <c r="BH343" s="32" t="e">
        <f t="shared" si="264"/>
        <v>#DIV/0!</v>
      </c>
      <c r="BI343" s="28">
        <v>0.05</v>
      </c>
      <c r="BJ343" s="28">
        <v>2.5000000000000001E-2</v>
      </c>
      <c r="BK343" s="33" t="e">
        <f t="shared" si="273"/>
        <v>#DIV/0!</v>
      </c>
      <c r="BL343" s="33" t="e">
        <f t="shared" si="278"/>
        <v>#DIV/0!</v>
      </c>
      <c r="BM343" s="48" t="s">
        <v>139</v>
      </c>
      <c r="BO343" s="14" t="s">
        <v>84</v>
      </c>
      <c r="BP343" s="68"/>
      <c r="BQ343" s="14"/>
      <c r="BR343" s="35">
        <v>1257250.1000000001</v>
      </c>
      <c r="BS343" s="73">
        <v>62862.51</v>
      </c>
      <c r="BT343" s="98" t="e">
        <f t="shared" si="265"/>
        <v>#DIV/0!</v>
      </c>
      <c r="BU343" s="35">
        <v>45540</v>
      </c>
      <c r="BV343" s="36" t="s">
        <v>84</v>
      </c>
      <c r="BW343" s="37" t="s">
        <v>90</v>
      </c>
      <c r="BX343" s="38"/>
      <c r="BY343" s="36" t="s">
        <v>84</v>
      </c>
      <c r="BZ343" s="57">
        <v>2023</v>
      </c>
      <c r="CA343" s="32">
        <f>VLOOKUP(BZ343,$GP$1:$GR$17,2,0)</f>
        <v>31680</v>
      </c>
      <c r="CB343" s="32">
        <f>VLOOKUP(BZ343,$GP$1:$GR$17,3,0)</f>
        <v>264294</v>
      </c>
      <c r="CC343" s="32" t="e">
        <f t="shared" si="279"/>
        <v>#DIV/0!</v>
      </c>
      <c r="CD343" s="14" t="str">
        <f t="shared" si="274"/>
        <v/>
      </c>
      <c r="CF343" s="69">
        <f t="shared" si="275"/>
        <v>45540</v>
      </c>
      <c r="CG343" s="69" t="e">
        <f t="shared" si="276"/>
        <v>#DIV/0!</v>
      </c>
      <c r="CH343" s="69" t="e">
        <f t="shared" si="277"/>
        <v>#DIV/0!</v>
      </c>
      <c r="CL343" s="25"/>
      <c r="CM343" s="25"/>
      <c r="CN343" s="25"/>
      <c r="CR343" s="25"/>
      <c r="CS343" s="25"/>
      <c r="CT343" s="25"/>
      <c r="CX343" s="25"/>
      <c r="CY343" s="25"/>
      <c r="CZ343" s="25"/>
      <c r="DD343" s="25"/>
      <c r="DE343" s="25"/>
      <c r="DF343" s="25"/>
      <c r="DG343" s="25">
        <f t="shared" si="280"/>
        <v>0</v>
      </c>
    </row>
    <row r="344" spans="1:111" x14ac:dyDescent="0.25">
      <c r="A344" s="13"/>
      <c r="B344" s="13"/>
      <c r="C344" s="13"/>
      <c r="D344" s="24"/>
      <c r="E344" s="24"/>
      <c r="F344" s="100">
        <f t="shared" si="267"/>
        <v>0</v>
      </c>
      <c r="G344" s="21"/>
      <c r="J344" s="63"/>
      <c r="L344" s="63" t="s">
        <v>58</v>
      </c>
      <c r="M344" s="23" t="s">
        <v>61</v>
      </c>
      <c r="N344" s="13" t="s">
        <v>170</v>
      </c>
      <c r="O344" s="13" t="s">
        <v>148</v>
      </c>
      <c r="P344" s="13" t="s">
        <v>171</v>
      </c>
      <c r="U344" s="12">
        <f t="shared" si="251"/>
        <v>90</v>
      </c>
      <c r="X344" s="13"/>
      <c r="Y344" s="13"/>
      <c r="AA344" s="34" t="s">
        <v>84</v>
      </c>
      <c r="AB344" s="25">
        <v>0</v>
      </c>
      <c r="AC344" s="25">
        <f t="shared" si="268"/>
        <v>0</v>
      </c>
      <c r="AD344" s="55"/>
      <c r="AE344" s="55"/>
      <c r="AF344" s="45">
        <f t="shared" si="269"/>
        <v>0</v>
      </c>
      <c r="AG344" s="46" t="e">
        <f t="shared" si="252"/>
        <v>#DIV/0!</v>
      </c>
      <c r="AH344" s="26">
        <f t="shared" si="270"/>
        <v>0</v>
      </c>
      <c r="AI344" s="46" t="e">
        <f t="shared" si="253"/>
        <v>#DIV/0!</v>
      </c>
      <c r="AJ344" s="46" t="e">
        <f t="shared" si="254"/>
        <v>#DIV/0!</v>
      </c>
      <c r="AK344" s="61">
        <v>1</v>
      </c>
      <c r="AL344" s="27" t="e">
        <f t="shared" si="255"/>
        <v>#DIV/0!</v>
      </c>
      <c r="AM344" s="25" t="e">
        <f t="shared" si="271"/>
        <v>#DIV/0!</v>
      </c>
      <c r="AN344" s="25" t="e">
        <f t="shared" si="272"/>
        <v>#DIV/0!</v>
      </c>
      <c r="AO344" s="25" t="e">
        <f t="shared" si="256"/>
        <v>#DIV/0!</v>
      </c>
      <c r="AR344" s="11">
        <f t="shared" si="257"/>
        <v>180</v>
      </c>
      <c r="AS344" s="20" t="s">
        <v>147</v>
      </c>
      <c r="AU344" s="13" t="s">
        <v>142</v>
      </c>
      <c r="AV344" s="75" t="e">
        <f>VLOOKUP(AT344,Ülke!$A$1:$D$46,2,0)</f>
        <v>#N/A</v>
      </c>
      <c r="AW344" s="29" t="e">
        <f t="shared" si="258"/>
        <v>#DIV/0!</v>
      </c>
      <c r="AX344" s="64" t="e">
        <f t="shared" si="259"/>
        <v>#DIV/0!</v>
      </c>
      <c r="AY344" s="65">
        <v>43846</v>
      </c>
      <c r="AZ344" s="65">
        <v>44675</v>
      </c>
      <c r="BA344" s="50">
        <f t="shared" si="260"/>
        <v>-44675</v>
      </c>
      <c r="BB344" s="66" t="e">
        <f t="shared" si="261"/>
        <v>#DIV/0!</v>
      </c>
      <c r="BC344" s="67">
        <v>44676</v>
      </c>
      <c r="BD344" s="66" t="s">
        <v>118</v>
      </c>
      <c r="BE344" s="58" t="e">
        <f t="shared" si="262"/>
        <v>#DIV/0!</v>
      </c>
      <c r="BF344" s="30" t="e">
        <f t="shared" si="266"/>
        <v>#DIV/0!</v>
      </c>
      <c r="BG344" s="31"/>
      <c r="BH344" s="32" t="e">
        <f t="shared" si="264"/>
        <v>#DIV/0!</v>
      </c>
      <c r="BI344" s="28">
        <v>0.05</v>
      </c>
      <c r="BJ344" s="28">
        <v>2.5000000000000001E-2</v>
      </c>
      <c r="BK344" s="33" t="e">
        <f t="shared" si="273"/>
        <v>#DIV/0!</v>
      </c>
      <c r="BL344" s="33" t="e">
        <f t="shared" si="278"/>
        <v>#DIV/0!</v>
      </c>
      <c r="BM344" s="48" t="s">
        <v>139</v>
      </c>
      <c r="BO344" s="14" t="s">
        <v>84</v>
      </c>
      <c r="BP344" s="68"/>
      <c r="BQ344" s="14"/>
      <c r="BR344" s="35">
        <v>1257250.1000000001</v>
      </c>
      <c r="BS344" s="73">
        <v>62862.51</v>
      </c>
      <c r="BT344" s="98" t="e">
        <f t="shared" si="265"/>
        <v>#DIV/0!</v>
      </c>
      <c r="BU344" s="35">
        <v>45540</v>
      </c>
      <c r="BV344" s="36" t="s">
        <v>84</v>
      </c>
      <c r="BW344" s="37" t="s">
        <v>90</v>
      </c>
      <c r="BX344" s="38"/>
      <c r="BY344" s="36" t="s">
        <v>84</v>
      </c>
      <c r="BZ344" s="57">
        <v>2023</v>
      </c>
      <c r="CA344" s="32">
        <f>VLOOKUP(BZ344,$GP$1:$GR$17,2,0)</f>
        <v>31680</v>
      </c>
      <c r="CB344" s="32">
        <f>VLOOKUP(BZ344,$GP$1:$GR$17,3,0)</f>
        <v>264294</v>
      </c>
      <c r="CC344" s="32" t="e">
        <f t="shared" si="279"/>
        <v>#DIV/0!</v>
      </c>
      <c r="CD344" s="14" t="str">
        <f t="shared" si="274"/>
        <v/>
      </c>
      <c r="CF344" s="69">
        <f t="shared" si="275"/>
        <v>45540</v>
      </c>
      <c r="CG344" s="69" t="e">
        <f t="shared" si="276"/>
        <v>#DIV/0!</v>
      </c>
      <c r="CH344" s="69" t="e">
        <f t="shared" si="277"/>
        <v>#DIV/0!</v>
      </c>
      <c r="CL344" s="25"/>
      <c r="CM344" s="25"/>
      <c r="CN344" s="25"/>
      <c r="CR344" s="25"/>
      <c r="CS344" s="25"/>
      <c r="CT344" s="25"/>
      <c r="CX344" s="25"/>
      <c r="CY344" s="25"/>
      <c r="CZ344" s="25"/>
      <c r="DD344" s="25"/>
      <c r="DE344" s="25"/>
      <c r="DF344" s="25"/>
      <c r="DG344" s="25">
        <f t="shared" si="280"/>
        <v>0</v>
      </c>
    </row>
    <row r="345" spans="1:111" x14ac:dyDescent="0.25">
      <c r="A345" s="13"/>
      <c r="B345" s="13"/>
      <c r="C345" s="13"/>
      <c r="D345" s="24"/>
      <c r="E345" s="24"/>
      <c r="F345" s="100">
        <f t="shared" si="267"/>
        <v>0</v>
      </c>
      <c r="G345" s="21"/>
      <c r="J345" s="63"/>
      <c r="L345" s="63" t="s">
        <v>58</v>
      </c>
      <c r="M345" s="23" t="s">
        <v>61</v>
      </c>
      <c r="N345" s="13" t="s">
        <v>170</v>
      </c>
      <c r="O345" s="13" t="s">
        <v>148</v>
      </c>
      <c r="P345" s="13" t="s">
        <v>171</v>
      </c>
      <c r="U345" s="12">
        <f t="shared" si="251"/>
        <v>90</v>
      </c>
      <c r="X345" s="13"/>
      <c r="Y345" s="13"/>
      <c r="AA345" s="34" t="s">
        <v>84</v>
      </c>
      <c r="AB345" s="25">
        <v>0</v>
      </c>
      <c r="AC345" s="25">
        <f t="shared" si="268"/>
        <v>0</v>
      </c>
      <c r="AD345" s="55"/>
      <c r="AE345" s="55"/>
      <c r="AF345" s="45">
        <f t="shared" si="269"/>
        <v>0</v>
      </c>
      <c r="AG345" s="46" t="e">
        <f t="shared" si="252"/>
        <v>#DIV/0!</v>
      </c>
      <c r="AH345" s="26">
        <f t="shared" si="270"/>
        <v>0</v>
      </c>
      <c r="AI345" s="46" t="e">
        <f t="shared" si="253"/>
        <v>#DIV/0!</v>
      </c>
      <c r="AJ345" s="46" t="e">
        <f t="shared" si="254"/>
        <v>#DIV/0!</v>
      </c>
      <c r="AK345" s="61">
        <v>1</v>
      </c>
      <c r="AL345" s="27" t="e">
        <f t="shared" si="255"/>
        <v>#DIV/0!</v>
      </c>
      <c r="AM345" s="25" t="e">
        <f t="shared" si="271"/>
        <v>#DIV/0!</v>
      </c>
      <c r="AN345" s="25" t="e">
        <f t="shared" si="272"/>
        <v>#DIV/0!</v>
      </c>
      <c r="AO345" s="25" t="e">
        <f t="shared" si="256"/>
        <v>#DIV/0!</v>
      </c>
      <c r="AR345" s="11">
        <f t="shared" si="257"/>
        <v>180</v>
      </c>
      <c r="AS345" s="20" t="s">
        <v>147</v>
      </c>
      <c r="AU345" s="13" t="s">
        <v>142</v>
      </c>
      <c r="AV345" s="75" t="e">
        <f>VLOOKUP(AT345,Ülke!$A$1:$D$46,2,0)</f>
        <v>#N/A</v>
      </c>
      <c r="AW345" s="29" t="e">
        <f t="shared" si="258"/>
        <v>#DIV/0!</v>
      </c>
      <c r="AX345" s="64" t="e">
        <f t="shared" si="259"/>
        <v>#DIV/0!</v>
      </c>
      <c r="AY345" s="65">
        <v>43846</v>
      </c>
      <c r="AZ345" s="65">
        <v>44675</v>
      </c>
      <c r="BA345" s="50">
        <f t="shared" si="260"/>
        <v>-44675</v>
      </c>
      <c r="BB345" s="66" t="e">
        <f t="shared" si="261"/>
        <v>#DIV/0!</v>
      </c>
      <c r="BC345" s="67">
        <v>44676</v>
      </c>
      <c r="BD345" s="66" t="s">
        <v>118</v>
      </c>
      <c r="BE345" s="58" t="e">
        <f t="shared" si="262"/>
        <v>#DIV/0!</v>
      </c>
      <c r="BF345" s="30" t="e">
        <f t="shared" si="266"/>
        <v>#DIV/0!</v>
      </c>
      <c r="BG345" s="31"/>
      <c r="BH345" s="32" t="e">
        <f t="shared" si="264"/>
        <v>#DIV/0!</v>
      </c>
      <c r="BI345" s="28">
        <v>0.05</v>
      </c>
      <c r="BJ345" s="28">
        <v>2.5000000000000001E-2</v>
      </c>
      <c r="BK345" s="33" t="e">
        <f t="shared" si="273"/>
        <v>#DIV/0!</v>
      </c>
      <c r="BL345" s="33" t="e">
        <f t="shared" si="278"/>
        <v>#DIV/0!</v>
      </c>
      <c r="BM345" s="48" t="s">
        <v>139</v>
      </c>
      <c r="BO345" s="14" t="s">
        <v>84</v>
      </c>
      <c r="BP345" s="68"/>
      <c r="BQ345" s="14"/>
      <c r="BR345" s="35">
        <v>1257250.1000000001</v>
      </c>
      <c r="BS345" s="73">
        <v>62862.51</v>
      </c>
      <c r="BT345" s="98" t="e">
        <f t="shared" si="265"/>
        <v>#DIV/0!</v>
      </c>
      <c r="BU345" s="35">
        <v>45540</v>
      </c>
      <c r="BV345" s="36" t="s">
        <v>84</v>
      </c>
      <c r="BW345" s="37" t="s">
        <v>90</v>
      </c>
      <c r="BX345" s="38"/>
      <c r="BY345" s="36" t="s">
        <v>84</v>
      </c>
      <c r="BZ345" s="57">
        <v>2023</v>
      </c>
      <c r="CA345" s="32">
        <f>VLOOKUP(BZ345,$GP$1:$GR$17,2,0)</f>
        <v>31680</v>
      </c>
      <c r="CB345" s="32">
        <f>VLOOKUP(BZ345,$GP$1:$GR$17,3,0)</f>
        <v>264294</v>
      </c>
      <c r="CC345" s="32" t="e">
        <f t="shared" si="279"/>
        <v>#DIV/0!</v>
      </c>
      <c r="CD345" s="14" t="str">
        <f t="shared" si="274"/>
        <v/>
      </c>
      <c r="CF345" s="69">
        <f t="shared" si="275"/>
        <v>45540</v>
      </c>
      <c r="CG345" s="69" t="e">
        <f t="shared" si="276"/>
        <v>#DIV/0!</v>
      </c>
      <c r="CH345" s="69" t="e">
        <f t="shared" si="277"/>
        <v>#DIV/0!</v>
      </c>
      <c r="CL345" s="25"/>
      <c r="CM345" s="25"/>
      <c r="CN345" s="25"/>
      <c r="CR345" s="25"/>
      <c r="CS345" s="25"/>
      <c r="CT345" s="25"/>
      <c r="CX345" s="25"/>
      <c r="CY345" s="25"/>
      <c r="CZ345" s="25"/>
      <c r="DD345" s="25"/>
      <c r="DE345" s="25"/>
      <c r="DF345" s="25"/>
      <c r="DG345" s="25">
        <f t="shared" si="280"/>
        <v>0</v>
      </c>
    </row>
    <row r="346" spans="1:111" x14ac:dyDescent="0.25">
      <c r="A346" s="13"/>
      <c r="B346" s="13"/>
      <c r="C346" s="13"/>
      <c r="D346" s="24"/>
      <c r="E346" s="24"/>
      <c r="F346" s="100">
        <f t="shared" si="267"/>
        <v>0</v>
      </c>
      <c r="G346" s="21"/>
      <c r="J346" s="63"/>
      <c r="L346" s="63" t="s">
        <v>58</v>
      </c>
      <c r="M346" s="23" t="s">
        <v>61</v>
      </c>
      <c r="N346" s="13" t="s">
        <v>170</v>
      </c>
      <c r="O346" s="13" t="s">
        <v>148</v>
      </c>
      <c r="P346" s="13" t="s">
        <v>171</v>
      </c>
      <c r="U346" s="12">
        <f t="shared" si="251"/>
        <v>90</v>
      </c>
      <c r="X346" s="13"/>
      <c r="Y346" s="13"/>
      <c r="AA346" s="34" t="s">
        <v>84</v>
      </c>
      <c r="AB346" s="25">
        <v>0</v>
      </c>
      <c r="AC346" s="25">
        <f t="shared" si="268"/>
        <v>0</v>
      </c>
      <c r="AD346" s="55"/>
      <c r="AE346" s="55"/>
      <c r="AF346" s="45">
        <f t="shared" si="269"/>
        <v>0</v>
      </c>
      <c r="AG346" s="46" t="e">
        <f t="shared" si="252"/>
        <v>#DIV/0!</v>
      </c>
      <c r="AH346" s="26">
        <f t="shared" si="270"/>
        <v>0</v>
      </c>
      <c r="AI346" s="46" t="e">
        <f t="shared" si="253"/>
        <v>#DIV/0!</v>
      </c>
      <c r="AJ346" s="46" t="e">
        <f t="shared" si="254"/>
        <v>#DIV/0!</v>
      </c>
      <c r="AK346" s="61">
        <v>1</v>
      </c>
      <c r="AL346" s="27" t="e">
        <f t="shared" si="255"/>
        <v>#DIV/0!</v>
      </c>
      <c r="AM346" s="25" t="e">
        <f t="shared" si="271"/>
        <v>#DIV/0!</v>
      </c>
      <c r="AN346" s="25" t="e">
        <f t="shared" si="272"/>
        <v>#DIV/0!</v>
      </c>
      <c r="AO346" s="25" t="e">
        <f t="shared" si="256"/>
        <v>#DIV/0!</v>
      </c>
      <c r="AR346" s="11">
        <f t="shared" si="257"/>
        <v>180</v>
      </c>
      <c r="AS346" s="20" t="s">
        <v>147</v>
      </c>
      <c r="AU346" s="13" t="s">
        <v>142</v>
      </c>
      <c r="AV346" s="75" t="e">
        <f>VLOOKUP(AT346,Ülke!$A$1:$D$46,2,0)</f>
        <v>#N/A</v>
      </c>
      <c r="AW346" s="29" t="e">
        <f t="shared" si="258"/>
        <v>#DIV/0!</v>
      </c>
      <c r="AX346" s="64" t="e">
        <f t="shared" si="259"/>
        <v>#DIV/0!</v>
      </c>
      <c r="AY346" s="65">
        <v>43846</v>
      </c>
      <c r="AZ346" s="65">
        <v>44675</v>
      </c>
      <c r="BA346" s="50">
        <f t="shared" si="260"/>
        <v>-44675</v>
      </c>
      <c r="BB346" s="66" t="e">
        <f t="shared" si="261"/>
        <v>#DIV/0!</v>
      </c>
      <c r="BC346" s="67">
        <v>44676</v>
      </c>
      <c r="BD346" s="66" t="s">
        <v>118</v>
      </c>
      <c r="BE346" s="58" t="e">
        <f t="shared" si="262"/>
        <v>#DIV/0!</v>
      </c>
      <c r="BF346" s="30" t="e">
        <f t="shared" si="266"/>
        <v>#DIV/0!</v>
      </c>
      <c r="BG346" s="31"/>
      <c r="BH346" s="32" t="e">
        <f t="shared" si="264"/>
        <v>#DIV/0!</v>
      </c>
      <c r="BI346" s="28">
        <v>0.05</v>
      </c>
      <c r="BJ346" s="28">
        <v>2.5000000000000001E-2</v>
      </c>
      <c r="BK346" s="33" t="e">
        <f t="shared" si="273"/>
        <v>#DIV/0!</v>
      </c>
      <c r="BL346" s="33" t="e">
        <f t="shared" si="278"/>
        <v>#DIV/0!</v>
      </c>
      <c r="BM346" s="48" t="s">
        <v>139</v>
      </c>
      <c r="BO346" s="14" t="s">
        <v>84</v>
      </c>
      <c r="BP346" s="68"/>
      <c r="BQ346" s="14"/>
      <c r="BR346" s="35">
        <v>1257250.1000000001</v>
      </c>
      <c r="BS346" s="73">
        <v>62862.51</v>
      </c>
      <c r="BT346" s="98" t="e">
        <f t="shared" si="265"/>
        <v>#DIV/0!</v>
      </c>
      <c r="BU346" s="35">
        <v>45540</v>
      </c>
      <c r="BV346" s="36" t="s">
        <v>84</v>
      </c>
      <c r="BW346" s="37" t="s">
        <v>90</v>
      </c>
      <c r="BX346" s="38"/>
      <c r="BY346" s="36" t="s">
        <v>84</v>
      </c>
      <c r="BZ346" s="57">
        <v>2023</v>
      </c>
      <c r="CA346" s="32">
        <f>VLOOKUP(BZ346,$GP$1:$GR$17,2,0)</f>
        <v>31680</v>
      </c>
      <c r="CB346" s="32">
        <f>VLOOKUP(BZ346,$GP$1:$GR$17,3,0)</f>
        <v>264294</v>
      </c>
      <c r="CC346" s="32" t="e">
        <f t="shared" si="279"/>
        <v>#DIV/0!</v>
      </c>
      <c r="CD346" s="14" t="str">
        <f t="shared" si="274"/>
        <v/>
      </c>
      <c r="CF346" s="69">
        <f t="shared" si="275"/>
        <v>45540</v>
      </c>
      <c r="CG346" s="69" t="e">
        <f t="shared" si="276"/>
        <v>#DIV/0!</v>
      </c>
      <c r="CH346" s="69" t="e">
        <f t="shared" si="277"/>
        <v>#DIV/0!</v>
      </c>
      <c r="CL346" s="25"/>
      <c r="CM346" s="25"/>
      <c r="CN346" s="25"/>
      <c r="CR346" s="25"/>
      <c r="CS346" s="25"/>
      <c r="CT346" s="25"/>
      <c r="CX346" s="25"/>
      <c r="CY346" s="25"/>
      <c r="CZ346" s="25"/>
      <c r="DD346" s="25"/>
      <c r="DE346" s="25"/>
      <c r="DF346" s="25"/>
      <c r="DG346" s="25">
        <f t="shared" si="280"/>
        <v>0</v>
      </c>
    </row>
    <row r="347" spans="1:111" x14ac:dyDescent="0.25">
      <c r="A347" s="13"/>
      <c r="B347" s="13"/>
      <c r="C347" s="13"/>
      <c r="D347" s="24"/>
      <c r="E347" s="24"/>
      <c r="F347" s="100">
        <f t="shared" si="267"/>
        <v>0</v>
      </c>
      <c r="G347" s="21"/>
      <c r="J347" s="63"/>
      <c r="L347" s="63" t="s">
        <v>58</v>
      </c>
      <c r="M347" s="23" t="s">
        <v>61</v>
      </c>
      <c r="N347" s="13" t="s">
        <v>170</v>
      </c>
      <c r="O347" s="13" t="s">
        <v>148</v>
      </c>
      <c r="P347" s="13" t="s">
        <v>171</v>
      </c>
      <c r="U347" s="12">
        <f t="shared" si="251"/>
        <v>90</v>
      </c>
      <c r="X347" s="13"/>
      <c r="Y347" s="13"/>
      <c r="AA347" s="34" t="s">
        <v>84</v>
      </c>
      <c r="AB347" s="25">
        <v>0</v>
      </c>
      <c r="AC347" s="25">
        <f t="shared" si="268"/>
        <v>0</v>
      </c>
      <c r="AD347" s="55"/>
      <c r="AE347" s="55"/>
      <c r="AF347" s="45">
        <f t="shared" si="269"/>
        <v>0</v>
      </c>
      <c r="AG347" s="46" t="e">
        <f t="shared" si="252"/>
        <v>#DIV/0!</v>
      </c>
      <c r="AH347" s="26">
        <f t="shared" si="270"/>
        <v>0</v>
      </c>
      <c r="AI347" s="46" t="e">
        <f t="shared" si="253"/>
        <v>#DIV/0!</v>
      </c>
      <c r="AJ347" s="46" t="e">
        <f t="shared" si="254"/>
        <v>#DIV/0!</v>
      </c>
      <c r="AK347" s="61">
        <v>1</v>
      </c>
      <c r="AL347" s="27" t="e">
        <f t="shared" si="255"/>
        <v>#DIV/0!</v>
      </c>
      <c r="AM347" s="25" t="e">
        <f t="shared" si="271"/>
        <v>#DIV/0!</v>
      </c>
      <c r="AN347" s="25" t="e">
        <f t="shared" si="272"/>
        <v>#DIV/0!</v>
      </c>
      <c r="AO347" s="25" t="e">
        <f t="shared" si="256"/>
        <v>#DIV/0!</v>
      </c>
      <c r="AR347" s="11">
        <f t="shared" si="257"/>
        <v>180</v>
      </c>
      <c r="AS347" s="20" t="s">
        <v>147</v>
      </c>
      <c r="AU347" s="13" t="s">
        <v>142</v>
      </c>
      <c r="AV347" s="75" t="e">
        <f>VLOOKUP(AT347,Ülke!$A$1:$D$46,2,0)</f>
        <v>#N/A</v>
      </c>
      <c r="AW347" s="29" t="e">
        <f t="shared" si="258"/>
        <v>#DIV/0!</v>
      </c>
      <c r="AX347" s="64" t="e">
        <f t="shared" si="259"/>
        <v>#DIV/0!</v>
      </c>
      <c r="AY347" s="65">
        <v>43846</v>
      </c>
      <c r="AZ347" s="65">
        <v>44675</v>
      </c>
      <c r="BA347" s="50">
        <f t="shared" si="260"/>
        <v>-44675</v>
      </c>
      <c r="BB347" s="66" t="e">
        <f t="shared" si="261"/>
        <v>#DIV/0!</v>
      </c>
      <c r="BC347" s="67">
        <v>44676</v>
      </c>
      <c r="BD347" s="66" t="s">
        <v>118</v>
      </c>
      <c r="BE347" s="58" t="e">
        <f t="shared" si="262"/>
        <v>#DIV/0!</v>
      </c>
      <c r="BF347" s="30" t="e">
        <f t="shared" si="266"/>
        <v>#DIV/0!</v>
      </c>
      <c r="BG347" s="31"/>
      <c r="BH347" s="32" t="e">
        <f t="shared" si="264"/>
        <v>#DIV/0!</v>
      </c>
      <c r="BI347" s="28">
        <v>0.05</v>
      </c>
      <c r="BJ347" s="28">
        <v>2.5000000000000001E-2</v>
      </c>
      <c r="BK347" s="33" t="e">
        <f t="shared" si="273"/>
        <v>#DIV/0!</v>
      </c>
      <c r="BL347" s="33" t="e">
        <f t="shared" si="278"/>
        <v>#DIV/0!</v>
      </c>
      <c r="BM347" s="48" t="s">
        <v>139</v>
      </c>
      <c r="BO347" s="14" t="s">
        <v>84</v>
      </c>
      <c r="BP347" s="68"/>
      <c r="BQ347" s="14"/>
      <c r="BR347" s="35">
        <v>1257250.1000000001</v>
      </c>
      <c r="BS347" s="73">
        <v>62862.51</v>
      </c>
      <c r="BT347" s="98" t="e">
        <f t="shared" si="265"/>
        <v>#DIV/0!</v>
      </c>
      <c r="BU347" s="35">
        <v>45540</v>
      </c>
      <c r="BV347" s="36" t="s">
        <v>84</v>
      </c>
      <c r="BW347" s="37" t="s">
        <v>90</v>
      </c>
      <c r="BX347" s="38"/>
      <c r="BY347" s="36" t="s">
        <v>84</v>
      </c>
      <c r="BZ347" s="57">
        <v>2023</v>
      </c>
      <c r="CA347" s="32">
        <f>VLOOKUP(BZ347,$GP$1:$GR$17,2,0)</f>
        <v>31680</v>
      </c>
      <c r="CB347" s="32">
        <f>VLOOKUP(BZ347,$GP$1:$GR$17,3,0)</f>
        <v>264294</v>
      </c>
      <c r="CC347" s="32" t="e">
        <f t="shared" si="279"/>
        <v>#DIV/0!</v>
      </c>
      <c r="CD347" s="14" t="str">
        <f t="shared" si="274"/>
        <v/>
      </c>
      <c r="CF347" s="69">
        <f t="shared" si="275"/>
        <v>45540</v>
      </c>
      <c r="CG347" s="69" t="e">
        <f t="shared" si="276"/>
        <v>#DIV/0!</v>
      </c>
      <c r="CH347" s="69" t="e">
        <f t="shared" si="277"/>
        <v>#DIV/0!</v>
      </c>
    </row>
    <row r="348" spans="1:111" x14ac:dyDescent="0.25">
      <c r="A348" s="13"/>
      <c r="B348" s="13"/>
      <c r="C348" s="13"/>
      <c r="D348" s="24"/>
      <c r="E348" s="24"/>
      <c r="F348" s="100">
        <f t="shared" si="267"/>
        <v>0</v>
      </c>
      <c r="G348" s="21"/>
      <c r="J348" s="63"/>
      <c r="L348" s="63" t="s">
        <v>58</v>
      </c>
      <c r="M348" s="23" t="s">
        <v>61</v>
      </c>
      <c r="N348" s="13" t="s">
        <v>170</v>
      </c>
      <c r="O348" s="13" t="s">
        <v>148</v>
      </c>
      <c r="P348" s="13" t="s">
        <v>171</v>
      </c>
      <c r="U348" s="12">
        <f t="shared" si="251"/>
        <v>90</v>
      </c>
      <c r="X348" s="13"/>
      <c r="Y348" s="13"/>
      <c r="AA348" s="34" t="s">
        <v>84</v>
      </c>
      <c r="AB348" s="25">
        <v>0</v>
      </c>
      <c r="AC348" s="25">
        <f t="shared" si="268"/>
        <v>0</v>
      </c>
      <c r="AD348" s="55"/>
      <c r="AE348" s="55"/>
      <c r="AF348" s="45">
        <f t="shared" si="269"/>
        <v>0</v>
      </c>
      <c r="AG348" s="46" t="e">
        <f t="shared" si="252"/>
        <v>#DIV/0!</v>
      </c>
      <c r="AH348" s="26">
        <f t="shared" si="270"/>
        <v>0</v>
      </c>
      <c r="AI348" s="46" t="e">
        <f t="shared" si="253"/>
        <v>#DIV/0!</v>
      </c>
      <c r="AJ348" s="46" t="e">
        <f t="shared" si="254"/>
        <v>#DIV/0!</v>
      </c>
      <c r="AK348" s="61">
        <v>1</v>
      </c>
      <c r="AL348" s="27" t="e">
        <f t="shared" si="255"/>
        <v>#DIV/0!</v>
      </c>
      <c r="AM348" s="25" t="e">
        <f t="shared" si="271"/>
        <v>#DIV/0!</v>
      </c>
      <c r="AN348" s="25" t="e">
        <f t="shared" si="272"/>
        <v>#DIV/0!</v>
      </c>
      <c r="AO348" s="25" t="e">
        <f t="shared" si="256"/>
        <v>#DIV/0!</v>
      </c>
      <c r="AR348" s="11">
        <f t="shared" si="257"/>
        <v>180</v>
      </c>
      <c r="AS348" s="20" t="s">
        <v>147</v>
      </c>
      <c r="AU348" s="13" t="s">
        <v>142</v>
      </c>
      <c r="AV348" s="75" t="e">
        <f>VLOOKUP(AT348,Ülke!$A$1:$D$46,2,0)</f>
        <v>#N/A</v>
      </c>
      <c r="AW348" s="29" t="e">
        <f t="shared" si="258"/>
        <v>#DIV/0!</v>
      </c>
      <c r="AX348" s="64" t="e">
        <f t="shared" si="259"/>
        <v>#DIV/0!</v>
      </c>
      <c r="AY348" s="65">
        <v>43846</v>
      </c>
      <c r="AZ348" s="65">
        <v>44675</v>
      </c>
      <c r="BA348" s="50">
        <f t="shared" si="260"/>
        <v>-44675</v>
      </c>
      <c r="BB348" s="66" t="e">
        <f t="shared" si="261"/>
        <v>#DIV/0!</v>
      </c>
      <c r="BC348" s="67">
        <v>44676</v>
      </c>
      <c r="BD348" s="66" t="s">
        <v>118</v>
      </c>
      <c r="BE348" s="58" t="e">
        <f t="shared" si="262"/>
        <v>#DIV/0!</v>
      </c>
      <c r="BF348" s="30" t="e">
        <f t="shared" si="266"/>
        <v>#DIV/0!</v>
      </c>
      <c r="BG348" s="31"/>
      <c r="BH348" s="32" t="e">
        <f t="shared" si="264"/>
        <v>#DIV/0!</v>
      </c>
      <c r="BI348" s="28">
        <v>0.05</v>
      </c>
      <c r="BJ348" s="28">
        <v>2.5000000000000001E-2</v>
      </c>
      <c r="BK348" s="33" t="e">
        <f t="shared" si="273"/>
        <v>#DIV/0!</v>
      </c>
      <c r="BL348" s="33" t="e">
        <f t="shared" si="278"/>
        <v>#DIV/0!</v>
      </c>
      <c r="BM348" s="48" t="s">
        <v>139</v>
      </c>
      <c r="BO348" s="14" t="s">
        <v>84</v>
      </c>
      <c r="BP348" s="68"/>
      <c r="BQ348" s="14"/>
      <c r="BR348" s="35">
        <v>1257250.1000000001</v>
      </c>
      <c r="BS348" s="73">
        <v>62862.51</v>
      </c>
      <c r="BT348" s="98" t="e">
        <f t="shared" si="265"/>
        <v>#DIV/0!</v>
      </c>
      <c r="BU348" s="35">
        <v>45540</v>
      </c>
      <c r="BV348" s="36" t="s">
        <v>84</v>
      </c>
      <c r="BW348" s="37" t="s">
        <v>90</v>
      </c>
      <c r="BX348" s="38"/>
      <c r="BY348" s="36" t="s">
        <v>84</v>
      </c>
      <c r="BZ348" s="57">
        <v>2023</v>
      </c>
      <c r="CA348" s="32">
        <f>VLOOKUP(BZ348,$GP$1:$GR$17,2,0)</f>
        <v>31680</v>
      </c>
      <c r="CB348" s="32">
        <f>VLOOKUP(BZ348,$GP$1:$GR$17,3,0)</f>
        <v>264294</v>
      </c>
      <c r="CC348" s="32" t="e">
        <f t="shared" si="279"/>
        <v>#DIV/0!</v>
      </c>
      <c r="CD348" s="14" t="str">
        <f t="shared" si="274"/>
        <v/>
      </c>
      <c r="CF348" s="69">
        <f t="shared" si="275"/>
        <v>45540</v>
      </c>
      <c r="CG348" s="69" t="e">
        <f t="shared" si="276"/>
        <v>#DIV/0!</v>
      </c>
      <c r="CH348" s="69" t="e">
        <f t="shared" si="277"/>
        <v>#DIV/0!</v>
      </c>
    </row>
    <row r="349" spans="1:111" x14ac:dyDescent="0.25">
      <c r="A349" s="13"/>
      <c r="B349" s="13"/>
      <c r="C349" s="13"/>
      <c r="D349" s="24"/>
      <c r="E349" s="24"/>
      <c r="F349" s="100">
        <f t="shared" si="267"/>
        <v>0</v>
      </c>
      <c r="G349" s="21"/>
      <c r="J349" s="63"/>
      <c r="L349" s="63" t="s">
        <v>58</v>
      </c>
      <c r="M349" s="23" t="s">
        <v>61</v>
      </c>
      <c r="N349" s="13" t="s">
        <v>170</v>
      </c>
      <c r="O349" s="13" t="s">
        <v>148</v>
      </c>
      <c r="P349" s="13" t="s">
        <v>171</v>
      </c>
      <c r="U349" s="12">
        <f t="shared" si="251"/>
        <v>90</v>
      </c>
      <c r="X349" s="13"/>
      <c r="Y349" s="13"/>
      <c r="AA349" s="34" t="s">
        <v>84</v>
      </c>
      <c r="AB349" s="25">
        <v>0</v>
      </c>
      <c r="AC349" s="25">
        <f t="shared" si="268"/>
        <v>0</v>
      </c>
      <c r="AD349" s="55"/>
      <c r="AE349" s="55"/>
      <c r="AF349" s="45">
        <f t="shared" si="269"/>
        <v>0</v>
      </c>
      <c r="AG349" s="46" t="e">
        <f t="shared" si="252"/>
        <v>#DIV/0!</v>
      </c>
      <c r="AH349" s="26">
        <f t="shared" si="270"/>
        <v>0</v>
      </c>
      <c r="AI349" s="46" t="e">
        <f t="shared" si="253"/>
        <v>#DIV/0!</v>
      </c>
      <c r="AJ349" s="46" t="e">
        <f t="shared" si="254"/>
        <v>#DIV/0!</v>
      </c>
      <c r="AK349" s="61">
        <v>1</v>
      </c>
      <c r="AL349" s="27" t="e">
        <f t="shared" si="255"/>
        <v>#DIV/0!</v>
      </c>
      <c r="AM349" s="25" t="e">
        <f t="shared" si="271"/>
        <v>#DIV/0!</v>
      </c>
      <c r="AN349" s="25" t="e">
        <f t="shared" si="272"/>
        <v>#DIV/0!</v>
      </c>
      <c r="AO349" s="25" t="e">
        <f t="shared" si="256"/>
        <v>#DIV/0!</v>
      </c>
      <c r="AR349" s="11">
        <f t="shared" si="257"/>
        <v>180</v>
      </c>
      <c r="AS349" s="20" t="s">
        <v>147</v>
      </c>
      <c r="AU349" s="13" t="s">
        <v>142</v>
      </c>
      <c r="AV349" s="75" t="e">
        <f>VLOOKUP(AT349,Ülke!$A$1:$D$46,2,0)</f>
        <v>#N/A</v>
      </c>
      <c r="AW349" s="29" t="e">
        <f t="shared" si="258"/>
        <v>#DIV/0!</v>
      </c>
      <c r="AX349" s="64" t="e">
        <f t="shared" si="259"/>
        <v>#DIV/0!</v>
      </c>
      <c r="AY349" s="65">
        <v>43846</v>
      </c>
      <c r="AZ349" s="65">
        <v>44675</v>
      </c>
      <c r="BA349" s="50">
        <f t="shared" si="260"/>
        <v>-44675</v>
      </c>
      <c r="BB349" s="66" t="e">
        <f t="shared" si="261"/>
        <v>#DIV/0!</v>
      </c>
      <c r="BC349" s="67">
        <v>44676</v>
      </c>
      <c r="BD349" s="66" t="s">
        <v>118</v>
      </c>
      <c r="BE349" s="58" t="e">
        <f t="shared" si="262"/>
        <v>#DIV/0!</v>
      </c>
      <c r="BF349" s="30" t="e">
        <f t="shared" si="266"/>
        <v>#DIV/0!</v>
      </c>
      <c r="BG349" s="31"/>
      <c r="BH349" s="32" t="e">
        <f t="shared" si="264"/>
        <v>#DIV/0!</v>
      </c>
      <c r="BI349" s="28">
        <v>0.05</v>
      </c>
      <c r="BJ349" s="28">
        <v>2.5000000000000001E-2</v>
      </c>
      <c r="BK349" s="33" t="e">
        <f t="shared" si="273"/>
        <v>#DIV/0!</v>
      </c>
      <c r="BL349" s="33" t="e">
        <f t="shared" si="278"/>
        <v>#DIV/0!</v>
      </c>
      <c r="BM349" s="48" t="s">
        <v>139</v>
      </c>
      <c r="BO349" s="14" t="s">
        <v>84</v>
      </c>
      <c r="BP349" s="68"/>
      <c r="BQ349" s="14"/>
      <c r="BR349" s="35">
        <v>1257250.1000000001</v>
      </c>
      <c r="BS349" s="73">
        <v>62862.51</v>
      </c>
      <c r="BT349" s="98" t="e">
        <f t="shared" si="265"/>
        <v>#DIV/0!</v>
      </c>
      <c r="BU349" s="35">
        <v>45540</v>
      </c>
      <c r="BV349" s="36" t="s">
        <v>84</v>
      </c>
      <c r="BW349" s="37" t="s">
        <v>90</v>
      </c>
      <c r="BX349" s="38"/>
      <c r="BY349" s="36" t="s">
        <v>84</v>
      </c>
      <c r="BZ349" s="57">
        <v>2023</v>
      </c>
      <c r="CA349" s="32">
        <f>VLOOKUP(BZ349,$GP$1:$GR$17,2,0)</f>
        <v>31680</v>
      </c>
      <c r="CB349" s="32">
        <f>VLOOKUP(BZ349,$GP$1:$GR$17,3,0)</f>
        <v>264294</v>
      </c>
      <c r="CC349" s="32" t="e">
        <f t="shared" si="279"/>
        <v>#DIV/0!</v>
      </c>
      <c r="CD349" s="14" t="str">
        <f t="shared" si="274"/>
        <v/>
      </c>
      <c r="CF349" s="69">
        <f t="shared" si="275"/>
        <v>45540</v>
      </c>
      <c r="CG349" s="69" t="e">
        <f t="shared" si="276"/>
        <v>#DIV/0!</v>
      </c>
      <c r="CH349" s="69" t="e">
        <f t="shared" si="277"/>
        <v>#DIV/0!</v>
      </c>
    </row>
    <row r="350" spans="1:111" x14ac:dyDescent="0.25">
      <c r="A350" s="13"/>
      <c r="B350" s="13"/>
      <c r="C350" s="13"/>
      <c r="D350" s="24"/>
      <c r="E350" s="24"/>
      <c r="F350" s="100">
        <f t="shared" si="267"/>
        <v>0</v>
      </c>
      <c r="G350" s="21"/>
      <c r="J350" s="63"/>
      <c r="L350" s="63" t="s">
        <v>58</v>
      </c>
      <c r="M350" s="23" t="s">
        <v>61</v>
      </c>
      <c r="N350" s="13" t="s">
        <v>170</v>
      </c>
      <c r="O350" s="13" t="s">
        <v>148</v>
      </c>
      <c r="P350" s="13" t="s">
        <v>171</v>
      </c>
      <c r="U350" s="12">
        <f t="shared" si="251"/>
        <v>90</v>
      </c>
      <c r="X350" s="13"/>
      <c r="Y350" s="13"/>
      <c r="AA350" s="34" t="s">
        <v>84</v>
      </c>
      <c r="AB350" s="25">
        <v>0</v>
      </c>
      <c r="AC350" s="25">
        <f t="shared" si="268"/>
        <v>0</v>
      </c>
      <c r="AD350" s="55"/>
      <c r="AE350" s="55"/>
      <c r="AF350" s="45">
        <f t="shared" si="269"/>
        <v>0</v>
      </c>
      <c r="AG350" s="46" t="e">
        <f t="shared" si="252"/>
        <v>#DIV/0!</v>
      </c>
      <c r="AH350" s="26">
        <f t="shared" si="270"/>
        <v>0</v>
      </c>
      <c r="AI350" s="46" t="e">
        <f t="shared" si="253"/>
        <v>#DIV/0!</v>
      </c>
      <c r="AJ350" s="46" t="e">
        <f t="shared" si="254"/>
        <v>#DIV/0!</v>
      </c>
      <c r="AK350" s="61">
        <v>1</v>
      </c>
      <c r="AL350" s="27" t="e">
        <f t="shared" si="255"/>
        <v>#DIV/0!</v>
      </c>
      <c r="AM350" s="25" t="e">
        <f t="shared" si="271"/>
        <v>#DIV/0!</v>
      </c>
      <c r="AN350" s="25" t="e">
        <f t="shared" si="272"/>
        <v>#DIV/0!</v>
      </c>
      <c r="AO350" s="25" t="e">
        <f t="shared" si="256"/>
        <v>#DIV/0!</v>
      </c>
      <c r="AR350" s="11">
        <f t="shared" si="257"/>
        <v>180</v>
      </c>
      <c r="AS350" s="20" t="s">
        <v>147</v>
      </c>
      <c r="AU350" s="13" t="s">
        <v>142</v>
      </c>
      <c r="AV350" s="75" t="e">
        <f>VLOOKUP(AT350,Ülke!$A$1:$D$46,2,0)</f>
        <v>#N/A</v>
      </c>
      <c r="AW350" s="29" t="e">
        <f t="shared" si="258"/>
        <v>#DIV/0!</v>
      </c>
      <c r="AX350" s="64" t="e">
        <f t="shared" si="259"/>
        <v>#DIV/0!</v>
      </c>
      <c r="AY350" s="65">
        <v>43846</v>
      </c>
      <c r="AZ350" s="65">
        <v>44675</v>
      </c>
      <c r="BA350" s="50">
        <f t="shared" si="260"/>
        <v>-44675</v>
      </c>
      <c r="BB350" s="66" t="e">
        <f t="shared" si="261"/>
        <v>#DIV/0!</v>
      </c>
      <c r="BC350" s="67">
        <v>44676</v>
      </c>
      <c r="BD350" s="66" t="s">
        <v>118</v>
      </c>
      <c r="BE350" s="58" t="e">
        <f t="shared" si="262"/>
        <v>#DIV/0!</v>
      </c>
      <c r="BF350" s="30" t="e">
        <f t="shared" si="266"/>
        <v>#DIV/0!</v>
      </c>
      <c r="BG350" s="31"/>
      <c r="BH350" s="32" t="e">
        <f t="shared" si="264"/>
        <v>#DIV/0!</v>
      </c>
      <c r="BI350" s="28">
        <v>0.05</v>
      </c>
      <c r="BJ350" s="28">
        <v>2.5000000000000001E-2</v>
      </c>
      <c r="BK350" s="33" t="e">
        <f t="shared" si="273"/>
        <v>#DIV/0!</v>
      </c>
      <c r="BL350" s="33" t="e">
        <f t="shared" si="278"/>
        <v>#DIV/0!</v>
      </c>
      <c r="BM350" s="48" t="s">
        <v>139</v>
      </c>
      <c r="BO350" s="14" t="s">
        <v>84</v>
      </c>
      <c r="BP350" s="68"/>
      <c r="BQ350" s="14"/>
      <c r="BR350" s="35">
        <v>1257250.1000000001</v>
      </c>
      <c r="BS350" s="73">
        <v>62862.51</v>
      </c>
      <c r="BT350" s="98" t="e">
        <f t="shared" si="265"/>
        <v>#DIV/0!</v>
      </c>
      <c r="BU350" s="35">
        <v>45540</v>
      </c>
      <c r="BV350" s="36" t="s">
        <v>84</v>
      </c>
      <c r="BW350" s="37" t="s">
        <v>90</v>
      </c>
      <c r="BX350" s="38"/>
      <c r="BY350" s="36" t="s">
        <v>84</v>
      </c>
      <c r="BZ350" s="57">
        <v>2023</v>
      </c>
      <c r="CA350" s="32">
        <f>VLOOKUP(BZ350,$GP$1:$GR$17,2,0)</f>
        <v>31680</v>
      </c>
      <c r="CB350" s="32">
        <f>VLOOKUP(BZ350,$GP$1:$GR$17,3,0)</f>
        <v>264294</v>
      </c>
      <c r="CC350" s="32" t="e">
        <f t="shared" si="279"/>
        <v>#DIV/0!</v>
      </c>
      <c r="CD350" s="14" t="str">
        <f t="shared" si="274"/>
        <v/>
      </c>
      <c r="CF350" s="69">
        <f t="shared" si="275"/>
        <v>45540</v>
      </c>
      <c r="CG350" s="69" t="e">
        <f t="shared" si="276"/>
        <v>#DIV/0!</v>
      </c>
      <c r="CH350" s="69" t="e">
        <f t="shared" si="277"/>
        <v>#DIV/0!</v>
      </c>
    </row>
    <row r="351" spans="1:111" x14ac:dyDescent="0.25">
      <c r="A351" s="13"/>
      <c r="B351" s="13"/>
      <c r="C351" s="13"/>
      <c r="D351" s="24"/>
      <c r="E351" s="24"/>
      <c r="F351" s="100">
        <f t="shared" si="267"/>
        <v>0</v>
      </c>
      <c r="G351" s="21"/>
      <c r="J351" s="63"/>
      <c r="L351" s="63" t="s">
        <v>58</v>
      </c>
      <c r="M351" s="23" t="s">
        <v>61</v>
      </c>
      <c r="N351" s="13" t="s">
        <v>170</v>
      </c>
      <c r="O351" s="13" t="s">
        <v>148</v>
      </c>
      <c r="P351" s="13" t="s">
        <v>171</v>
      </c>
      <c r="U351" s="12">
        <f t="shared" si="251"/>
        <v>90</v>
      </c>
      <c r="X351" s="13"/>
      <c r="Y351" s="13"/>
      <c r="AA351" s="34" t="s">
        <v>84</v>
      </c>
      <c r="AB351" s="25">
        <v>0</v>
      </c>
      <c r="AC351" s="25">
        <f t="shared" si="268"/>
        <v>0</v>
      </c>
      <c r="AD351" s="55"/>
      <c r="AE351" s="55"/>
      <c r="AF351" s="45">
        <f t="shared" si="269"/>
        <v>0</v>
      </c>
      <c r="AG351" s="46" t="e">
        <f t="shared" si="252"/>
        <v>#DIV/0!</v>
      </c>
      <c r="AH351" s="26">
        <f t="shared" si="270"/>
        <v>0</v>
      </c>
      <c r="AI351" s="46" t="e">
        <f t="shared" si="253"/>
        <v>#DIV/0!</v>
      </c>
      <c r="AJ351" s="46" t="e">
        <f t="shared" si="254"/>
        <v>#DIV/0!</v>
      </c>
      <c r="AK351" s="61">
        <v>1</v>
      </c>
      <c r="AL351" s="27" t="e">
        <f t="shared" si="255"/>
        <v>#DIV/0!</v>
      </c>
      <c r="AM351" s="25" t="e">
        <f t="shared" si="271"/>
        <v>#DIV/0!</v>
      </c>
      <c r="AN351" s="25" t="e">
        <f t="shared" si="272"/>
        <v>#DIV/0!</v>
      </c>
      <c r="AO351" s="25" t="e">
        <f t="shared" si="256"/>
        <v>#DIV/0!</v>
      </c>
      <c r="AR351" s="11">
        <f t="shared" si="257"/>
        <v>180</v>
      </c>
      <c r="AS351" s="20" t="s">
        <v>147</v>
      </c>
      <c r="AU351" s="13" t="s">
        <v>142</v>
      </c>
      <c r="AV351" s="75" t="e">
        <f>VLOOKUP(AT351,Ülke!$A$1:$D$46,2,0)</f>
        <v>#N/A</v>
      </c>
      <c r="AW351" s="29" t="e">
        <f t="shared" si="258"/>
        <v>#DIV/0!</v>
      </c>
      <c r="AX351" s="64" t="e">
        <f t="shared" si="259"/>
        <v>#DIV/0!</v>
      </c>
      <c r="AY351" s="65">
        <v>43846</v>
      </c>
      <c r="AZ351" s="65">
        <v>44675</v>
      </c>
      <c r="BA351" s="50">
        <f t="shared" si="260"/>
        <v>-44675</v>
      </c>
      <c r="BB351" s="66" t="e">
        <f t="shared" si="261"/>
        <v>#DIV/0!</v>
      </c>
      <c r="BC351" s="67">
        <v>44676</v>
      </c>
      <c r="BD351" s="66" t="s">
        <v>118</v>
      </c>
      <c r="BE351" s="58" t="e">
        <f t="shared" si="262"/>
        <v>#DIV/0!</v>
      </c>
      <c r="BF351" s="30" t="e">
        <f t="shared" si="266"/>
        <v>#DIV/0!</v>
      </c>
      <c r="BG351" s="31"/>
      <c r="BH351" s="32" t="e">
        <f t="shared" si="264"/>
        <v>#DIV/0!</v>
      </c>
      <c r="BI351" s="28">
        <v>0.05</v>
      </c>
      <c r="BJ351" s="28">
        <v>2.5000000000000001E-2</v>
      </c>
      <c r="BK351" s="33" t="e">
        <f t="shared" si="273"/>
        <v>#DIV/0!</v>
      </c>
      <c r="BL351" s="33" t="e">
        <f t="shared" si="278"/>
        <v>#DIV/0!</v>
      </c>
      <c r="BM351" s="48" t="s">
        <v>139</v>
      </c>
      <c r="BO351" s="14" t="s">
        <v>84</v>
      </c>
      <c r="BP351" s="68"/>
      <c r="BQ351" s="14"/>
      <c r="BR351" s="35">
        <v>1257250.1000000001</v>
      </c>
      <c r="BS351" s="73">
        <v>62862.51</v>
      </c>
      <c r="BT351" s="98" t="e">
        <f t="shared" si="265"/>
        <v>#DIV/0!</v>
      </c>
      <c r="BU351" s="35">
        <v>45540</v>
      </c>
      <c r="BV351" s="36" t="s">
        <v>84</v>
      </c>
      <c r="BW351" s="37" t="s">
        <v>90</v>
      </c>
      <c r="BX351" s="38"/>
      <c r="BY351" s="36" t="s">
        <v>84</v>
      </c>
      <c r="BZ351" s="57">
        <v>2023</v>
      </c>
      <c r="CA351" s="32">
        <f>VLOOKUP(BZ351,$GP$1:$GR$17,2,0)</f>
        <v>31680</v>
      </c>
      <c r="CB351" s="32">
        <f>VLOOKUP(BZ351,$GP$1:$GR$17,3,0)</f>
        <v>264294</v>
      </c>
      <c r="CC351" s="32" t="e">
        <f t="shared" si="279"/>
        <v>#DIV/0!</v>
      </c>
      <c r="CD351" s="14" t="str">
        <f t="shared" si="274"/>
        <v/>
      </c>
      <c r="CF351" s="69">
        <f t="shared" si="275"/>
        <v>45540</v>
      </c>
      <c r="CG351" s="69" t="e">
        <f t="shared" si="276"/>
        <v>#DIV/0!</v>
      </c>
      <c r="CH351" s="69" t="e">
        <f t="shared" si="277"/>
        <v>#DIV/0!</v>
      </c>
    </row>
    <row r="352" spans="1:111" x14ac:dyDescent="0.25">
      <c r="A352" s="13"/>
      <c r="B352" s="13"/>
      <c r="C352" s="13"/>
      <c r="D352" s="24"/>
      <c r="E352" s="24"/>
      <c r="F352" s="100">
        <f t="shared" si="267"/>
        <v>0</v>
      </c>
      <c r="G352" s="21"/>
      <c r="J352" s="63"/>
      <c r="L352" s="63" t="s">
        <v>58</v>
      </c>
      <c r="M352" s="23" t="s">
        <v>61</v>
      </c>
      <c r="N352" s="13" t="s">
        <v>170</v>
      </c>
      <c r="O352" s="13" t="s">
        <v>148</v>
      </c>
      <c r="P352" s="13" t="s">
        <v>171</v>
      </c>
      <c r="U352" s="12">
        <f t="shared" ref="U352:U415" si="281">+T352+90</f>
        <v>90</v>
      </c>
      <c r="X352" s="13"/>
      <c r="Y352" s="13"/>
      <c r="AA352" s="34" t="s">
        <v>84</v>
      </c>
      <c r="AB352" s="25">
        <v>0</v>
      </c>
      <c r="AC352" s="25">
        <f t="shared" si="268"/>
        <v>0</v>
      </c>
      <c r="AD352" s="55"/>
      <c r="AE352" s="55"/>
      <c r="AF352" s="45">
        <f t="shared" si="269"/>
        <v>0</v>
      </c>
      <c r="AG352" s="46" t="e">
        <f t="shared" ref="AG352:AG415" si="282">+AF352/AE352</f>
        <v>#DIV/0!</v>
      </c>
      <c r="AH352" s="26">
        <f t="shared" si="270"/>
        <v>0</v>
      </c>
      <c r="AI352" s="46" t="e">
        <f t="shared" ref="AI352:AI415" si="283">+AH352/AE352</f>
        <v>#DIV/0!</v>
      </c>
      <c r="AJ352" s="46" t="e">
        <f t="shared" ref="AJ352:AJ415" si="284">+AG352-AI352</f>
        <v>#DIV/0!</v>
      </c>
      <c r="AK352" s="61">
        <v>1</v>
      </c>
      <c r="AL352" s="27" t="e">
        <f t="shared" ref="AL352:AL415" si="285">+AD352/AE352</f>
        <v>#DIV/0!</v>
      </c>
      <c r="AM352" s="25" t="e">
        <f t="shared" si="271"/>
        <v>#DIV/0!</v>
      </c>
      <c r="AN352" s="25" t="e">
        <f t="shared" si="272"/>
        <v>#DIV/0!</v>
      </c>
      <c r="AO352" s="25" t="e">
        <f t="shared" ref="AO352:AO415" si="286">+AC352*AL352</f>
        <v>#DIV/0!</v>
      </c>
      <c r="AR352" s="11">
        <f t="shared" ref="AR352:AR415" si="287">+AQ352+180</f>
        <v>180</v>
      </c>
      <c r="AS352" s="20" t="s">
        <v>147</v>
      </c>
      <c r="AU352" s="13" t="s">
        <v>142</v>
      </c>
      <c r="AV352" s="75" t="e">
        <f>VLOOKUP(AT352,Ülke!$A$1:$D$46,2,0)</f>
        <v>#N/A</v>
      </c>
      <c r="AW352" s="29" t="e">
        <f t="shared" ref="AW352:AW415" si="288">+AM352*AV352</f>
        <v>#DIV/0!</v>
      </c>
      <c r="AX352" s="64" t="e">
        <f t="shared" ref="AX352:AX415" si="289">IF(AM352*0.1&gt;30000,AM352*0.1,30000)</f>
        <v>#DIV/0!</v>
      </c>
      <c r="AY352" s="65">
        <v>43846</v>
      </c>
      <c r="AZ352" s="65">
        <v>44675</v>
      </c>
      <c r="BA352" s="50">
        <f t="shared" ref="BA352:BA415" si="290">+AQ352-AZ352</f>
        <v>-44675</v>
      </c>
      <c r="BB352" s="66" t="e">
        <f t="shared" ref="BB352:BB415" si="291">IF(AM352*0.1&gt;15000,AM352*0.1,15000)</f>
        <v>#DIV/0!</v>
      </c>
      <c r="BC352" s="67">
        <v>44676</v>
      </c>
      <c r="BD352" s="66" t="s">
        <v>118</v>
      </c>
      <c r="BE352" s="58" t="e">
        <f t="shared" ref="BE352:BE415" si="292">IF(BA352&gt;0,BB352,AX352)</f>
        <v>#DIV/0!</v>
      </c>
      <c r="BF352" s="30" t="e">
        <f t="shared" si="266"/>
        <v>#DIV/0!</v>
      </c>
      <c r="BG352" s="31"/>
      <c r="BH352" s="32" t="e">
        <f t="shared" ref="BH352:BH415" si="293">IF(BF352&lt;0,0,BF352*BG352)</f>
        <v>#DIV/0!</v>
      </c>
      <c r="BI352" s="28">
        <v>0.05</v>
      </c>
      <c r="BJ352" s="28">
        <v>2.5000000000000001E-2</v>
      </c>
      <c r="BK352" s="33" t="e">
        <f t="shared" si="273"/>
        <v>#DIV/0!</v>
      </c>
      <c r="BL352" s="33" t="e">
        <f t="shared" si="278"/>
        <v>#DIV/0!</v>
      </c>
      <c r="BM352" s="48" t="s">
        <v>139</v>
      </c>
      <c r="BO352" s="14" t="s">
        <v>84</v>
      </c>
      <c r="BP352" s="68"/>
      <c r="BQ352" s="14"/>
      <c r="BR352" s="35">
        <v>1257250.1000000001</v>
      </c>
      <c r="BS352" s="73">
        <v>62862.51</v>
      </c>
      <c r="BT352" s="98" t="e">
        <f t="shared" ref="BT352:BT415" si="294">+BS352-BK352</f>
        <v>#DIV/0!</v>
      </c>
      <c r="BU352" s="35">
        <v>45540</v>
      </c>
      <c r="BV352" s="36" t="s">
        <v>84</v>
      </c>
      <c r="BW352" s="37" t="s">
        <v>90</v>
      </c>
      <c r="BX352" s="38"/>
      <c r="BY352" s="36" t="s">
        <v>84</v>
      </c>
      <c r="BZ352" s="57">
        <v>2023</v>
      </c>
      <c r="CA352" s="32">
        <f>VLOOKUP(BZ352,$GP$1:$GR$17,2,0)</f>
        <v>31680</v>
      </c>
      <c r="CB352" s="32">
        <f>VLOOKUP(BZ352,$GP$1:$GR$17,3,0)</f>
        <v>264294</v>
      </c>
      <c r="CC352" s="32" t="e">
        <f t="shared" si="279"/>
        <v>#DIV/0!</v>
      </c>
      <c r="CD352" s="14" t="str">
        <f t="shared" si="274"/>
        <v/>
      </c>
      <c r="CF352" s="69">
        <f t="shared" si="275"/>
        <v>45540</v>
      </c>
      <c r="CG352" s="69" t="e">
        <f t="shared" si="276"/>
        <v>#DIV/0!</v>
      </c>
      <c r="CH352" s="69" t="e">
        <f t="shared" si="277"/>
        <v>#DIV/0!</v>
      </c>
    </row>
    <row r="353" spans="1:86" x14ac:dyDescent="0.25">
      <c r="A353" s="13"/>
      <c r="B353" s="13"/>
      <c r="C353" s="13"/>
      <c r="D353" s="24"/>
      <c r="E353" s="24"/>
      <c r="F353" s="100">
        <f t="shared" si="267"/>
        <v>0</v>
      </c>
      <c r="G353" s="21"/>
      <c r="J353" s="63"/>
      <c r="L353" s="63" t="s">
        <v>58</v>
      </c>
      <c r="M353" s="23" t="s">
        <v>61</v>
      </c>
      <c r="N353" s="13" t="s">
        <v>170</v>
      </c>
      <c r="O353" s="13" t="s">
        <v>148</v>
      </c>
      <c r="P353" s="13" t="s">
        <v>171</v>
      </c>
      <c r="U353" s="12">
        <f t="shared" si="281"/>
        <v>90</v>
      </c>
      <c r="X353" s="13"/>
      <c r="Y353" s="13"/>
      <c r="AA353" s="34" t="s">
        <v>84</v>
      </c>
      <c r="AB353" s="25">
        <v>0</v>
      </c>
      <c r="AC353" s="25">
        <f t="shared" si="268"/>
        <v>0</v>
      </c>
      <c r="AD353" s="55"/>
      <c r="AE353" s="55"/>
      <c r="AF353" s="45">
        <f t="shared" si="269"/>
        <v>0</v>
      </c>
      <c r="AG353" s="46" t="e">
        <f t="shared" si="282"/>
        <v>#DIV/0!</v>
      </c>
      <c r="AH353" s="26">
        <f t="shared" si="270"/>
        <v>0</v>
      </c>
      <c r="AI353" s="46" t="e">
        <f t="shared" si="283"/>
        <v>#DIV/0!</v>
      </c>
      <c r="AJ353" s="46" t="e">
        <f t="shared" si="284"/>
        <v>#DIV/0!</v>
      </c>
      <c r="AK353" s="61">
        <v>1</v>
      </c>
      <c r="AL353" s="27" t="e">
        <f t="shared" si="285"/>
        <v>#DIV/0!</v>
      </c>
      <c r="AM353" s="25" t="e">
        <f t="shared" si="271"/>
        <v>#DIV/0!</v>
      </c>
      <c r="AN353" s="25" t="e">
        <f t="shared" si="272"/>
        <v>#DIV/0!</v>
      </c>
      <c r="AO353" s="25" t="e">
        <f t="shared" si="286"/>
        <v>#DIV/0!</v>
      </c>
      <c r="AR353" s="11">
        <f t="shared" si="287"/>
        <v>180</v>
      </c>
      <c r="AS353" s="20" t="s">
        <v>147</v>
      </c>
      <c r="AU353" s="13" t="s">
        <v>142</v>
      </c>
      <c r="AV353" s="75" t="e">
        <f>VLOOKUP(AT353,Ülke!$A$1:$D$46,2,0)</f>
        <v>#N/A</v>
      </c>
      <c r="AW353" s="29" t="e">
        <f t="shared" si="288"/>
        <v>#DIV/0!</v>
      </c>
      <c r="AX353" s="64" t="e">
        <f t="shared" si="289"/>
        <v>#DIV/0!</v>
      </c>
      <c r="AY353" s="65">
        <v>43846</v>
      </c>
      <c r="AZ353" s="65">
        <v>44675</v>
      </c>
      <c r="BA353" s="50">
        <f t="shared" si="290"/>
        <v>-44675</v>
      </c>
      <c r="BB353" s="66" t="e">
        <f t="shared" si="291"/>
        <v>#DIV/0!</v>
      </c>
      <c r="BC353" s="67">
        <v>44676</v>
      </c>
      <c r="BD353" s="66" t="s">
        <v>118</v>
      </c>
      <c r="BE353" s="58" t="e">
        <f t="shared" si="292"/>
        <v>#DIV/0!</v>
      </c>
      <c r="BF353" s="30" t="e">
        <f t="shared" si="266"/>
        <v>#DIV/0!</v>
      </c>
      <c r="BG353" s="31"/>
      <c r="BH353" s="32" t="e">
        <f t="shared" si="293"/>
        <v>#DIV/0!</v>
      </c>
      <c r="BI353" s="28">
        <v>0.05</v>
      </c>
      <c r="BJ353" s="28">
        <v>2.5000000000000001E-2</v>
      </c>
      <c r="BK353" s="33" t="e">
        <f t="shared" si="273"/>
        <v>#DIV/0!</v>
      </c>
      <c r="BL353" s="33" t="e">
        <f t="shared" si="278"/>
        <v>#DIV/0!</v>
      </c>
      <c r="BM353" s="48" t="s">
        <v>139</v>
      </c>
      <c r="BO353" s="14" t="s">
        <v>84</v>
      </c>
      <c r="BP353" s="68"/>
      <c r="BQ353" s="14"/>
      <c r="BR353" s="35">
        <v>1257250.1000000001</v>
      </c>
      <c r="BS353" s="73">
        <v>62862.51</v>
      </c>
      <c r="BT353" s="98" t="e">
        <f t="shared" si="294"/>
        <v>#DIV/0!</v>
      </c>
      <c r="BU353" s="35">
        <v>45540</v>
      </c>
      <c r="BV353" s="36" t="s">
        <v>84</v>
      </c>
      <c r="BW353" s="37" t="s">
        <v>90</v>
      </c>
      <c r="BX353" s="38"/>
      <c r="BY353" s="36" t="s">
        <v>84</v>
      </c>
      <c r="BZ353" s="57">
        <v>2023</v>
      </c>
      <c r="CA353" s="32">
        <f>VLOOKUP(BZ353,$GP$1:$GR$17,2,0)</f>
        <v>31680</v>
      </c>
      <c r="CB353" s="32">
        <f>VLOOKUP(BZ353,$GP$1:$GR$17,3,0)</f>
        <v>264294</v>
      </c>
      <c r="CC353" s="32" t="e">
        <f t="shared" si="279"/>
        <v>#DIV/0!</v>
      </c>
      <c r="CD353" s="14" t="str">
        <f t="shared" si="274"/>
        <v/>
      </c>
      <c r="CF353" s="69">
        <f t="shared" si="275"/>
        <v>45540</v>
      </c>
      <c r="CG353" s="69" t="e">
        <f t="shared" si="276"/>
        <v>#DIV/0!</v>
      </c>
      <c r="CH353" s="69" t="e">
        <f t="shared" si="277"/>
        <v>#DIV/0!</v>
      </c>
    </row>
    <row r="354" spans="1:86" x14ac:dyDescent="0.25">
      <c r="A354" s="13"/>
      <c r="B354" s="13"/>
      <c r="C354" s="13"/>
      <c r="D354" s="24"/>
      <c r="E354" s="24"/>
      <c r="F354" s="100">
        <f t="shared" si="267"/>
        <v>0</v>
      </c>
      <c r="G354" s="21"/>
      <c r="J354" s="63"/>
      <c r="L354" s="63" t="s">
        <v>58</v>
      </c>
      <c r="M354" s="23" t="s">
        <v>61</v>
      </c>
      <c r="N354" s="13" t="s">
        <v>170</v>
      </c>
      <c r="O354" s="13" t="s">
        <v>148</v>
      </c>
      <c r="P354" s="13" t="s">
        <v>171</v>
      </c>
      <c r="U354" s="12">
        <f t="shared" si="281"/>
        <v>90</v>
      </c>
      <c r="X354" s="13"/>
      <c r="Y354" s="13"/>
      <c r="AA354" s="34" t="s">
        <v>84</v>
      </c>
      <c r="AB354" s="25">
        <v>0</v>
      </c>
      <c r="AC354" s="25">
        <f t="shared" si="268"/>
        <v>0</v>
      </c>
      <c r="AD354" s="55"/>
      <c r="AE354" s="55"/>
      <c r="AF354" s="45">
        <f t="shared" si="269"/>
        <v>0</v>
      </c>
      <c r="AG354" s="46" t="e">
        <f t="shared" si="282"/>
        <v>#DIV/0!</v>
      </c>
      <c r="AH354" s="26">
        <f t="shared" si="270"/>
        <v>0</v>
      </c>
      <c r="AI354" s="46" t="e">
        <f t="shared" si="283"/>
        <v>#DIV/0!</v>
      </c>
      <c r="AJ354" s="46" t="e">
        <f t="shared" si="284"/>
        <v>#DIV/0!</v>
      </c>
      <c r="AK354" s="61">
        <v>1</v>
      </c>
      <c r="AL354" s="27" t="e">
        <f t="shared" si="285"/>
        <v>#DIV/0!</v>
      </c>
      <c r="AM354" s="25" t="e">
        <f t="shared" si="271"/>
        <v>#DIV/0!</v>
      </c>
      <c r="AN354" s="25" t="e">
        <f t="shared" si="272"/>
        <v>#DIV/0!</v>
      </c>
      <c r="AO354" s="25" t="e">
        <f t="shared" si="286"/>
        <v>#DIV/0!</v>
      </c>
      <c r="AR354" s="11">
        <f t="shared" si="287"/>
        <v>180</v>
      </c>
      <c r="AS354" s="20" t="s">
        <v>147</v>
      </c>
      <c r="AU354" s="13" t="s">
        <v>142</v>
      </c>
      <c r="AV354" s="75" t="e">
        <f>VLOOKUP(AT354,Ülke!$A$1:$D$46,2,0)</f>
        <v>#N/A</v>
      </c>
      <c r="AW354" s="29" t="e">
        <f t="shared" si="288"/>
        <v>#DIV/0!</v>
      </c>
      <c r="AX354" s="64" t="e">
        <f t="shared" si="289"/>
        <v>#DIV/0!</v>
      </c>
      <c r="AY354" s="65">
        <v>43846</v>
      </c>
      <c r="AZ354" s="65">
        <v>44675</v>
      </c>
      <c r="BA354" s="50">
        <f t="shared" si="290"/>
        <v>-44675</v>
      </c>
      <c r="BB354" s="66" t="e">
        <f t="shared" si="291"/>
        <v>#DIV/0!</v>
      </c>
      <c r="BC354" s="67">
        <v>44676</v>
      </c>
      <c r="BD354" s="66" t="s">
        <v>118</v>
      </c>
      <c r="BE354" s="58" t="e">
        <f t="shared" si="292"/>
        <v>#DIV/0!</v>
      </c>
      <c r="BF354" s="30" t="e">
        <f t="shared" si="266"/>
        <v>#DIV/0!</v>
      </c>
      <c r="BG354" s="31"/>
      <c r="BH354" s="32" t="e">
        <f t="shared" si="293"/>
        <v>#DIV/0!</v>
      </c>
      <c r="BI354" s="28">
        <v>0.05</v>
      </c>
      <c r="BJ354" s="28">
        <v>2.5000000000000001E-2</v>
      </c>
      <c r="BK354" s="33" t="e">
        <f t="shared" si="273"/>
        <v>#DIV/0!</v>
      </c>
      <c r="BL354" s="33" t="e">
        <f t="shared" si="278"/>
        <v>#DIV/0!</v>
      </c>
      <c r="BM354" s="48" t="s">
        <v>139</v>
      </c>
      <c r="BO354" s="14" t="s">
        <v>84</v>
      </c>
      <c r="BP354" s="68"/>
      <c r="BQ354" s="14"/>
      <c r="BR354" s="35">
        <v>1257250.1000000001</v>
      </c>
      <c r="BS354" s="73">
        <v>62862.51</v>
      </c>
      <c r="BT354" s="98" t="e">
        <f t="shared" si="294"/>
        <v>#DIV/0!</v>
      </c>
      <c r="BU354" s="35">
        <v>45540</v>
      </c>
      <c r="BV354" s="36" t="s">
        <v>84</v>
      </c>
      <c r="BW354" s="37" t="s">
        <v>90</v>
      </c>
      <c r="BX354" s="38"/>
      <c r="BY354" s="36" t="s">
        <v>84</v>
      </c>
      <c r="BZ354" s="57">
        <v>2023</v>
      </c>
      <c r="CA354" s="32">
        <f>VLOOKUP(BZ354,$GP$1:$GR$17,2,0)</f>
        <v>31680</v>
      </c>
      <c r="CB354" s="32">
        <f>VLOOKUP(BZ354,$GP$1:$GR$17,3,0)</f>
        <v>264294</v>
      </c>
      <c r="CC354" s="32" t="e">
        <f t="shared" si="279"/>
        <v>#DIV/0!</v>
      </c>
      <c r="CD354" s="14" t="str">
        <f t="shared" si="274"/>
        <v/>
      </c>
      <c r="CF354" s="69">
        <f t="shared" si="275"/>
        <v>45540</v>
      </c>
      <c r="CG354" s="69" t="e">
        <f t="shared" si="276"/>
        <v>#DIV/0!</v>
      </c>
      <c r="CH354" s="69" t="e">
        <f t="shared" si="277"/>
        <v>#DIV/0!</v>
      </c>
    </row>
    <row r="355" spans="1:86" x14ac:dyDescent="0.25">
      <c r="A355" s="13"/>
      <c r="B355" s="13"/>
      <c r="C355" s="13"/>
      <c r="D355" s="24"/>
      <c r="E355" s="24"/>
      <c r="F355" s="100">
        <f t="shared" si="267"/>
        <v>0</v>
      </c>
      <c r="G355" s="21"/>
      <c r="J355" s="63"/>
      <c r="L355" s="63" t="s">
        <v>58</v>
      </c>
      <c r="M355" s="23" t="s">
        <v>61</v>
      </c>
      <c r="N355" s="13" t="s">
        <v>170</v>
      </c>
      <c r="O355" s="13" t="s">
        <v>148</v>
      </c>
      <c r="P355" s="13" t="s">
        <v>171</v>
      </c>
      <c r="U355" s="12">
        <f t="shared" si="281"/>
        <v>90</v>
      </c>
      <c r="X355" s="13"/>
      <c r="Y355" s="13"/>
      <c r="AA355" s="34" t="s">
        <v>84</v>
      </c>
      <c r="AB355" s="25">
        <v>0</v>
      </c>
      <c r="AC355" s="25">
        <f t="shared" si="268"/>
        <v>0</v>
      </c>
      <c r="AD355" s="55"/>
      <c r="AE355" s="55"/>
      <c r="AF355" s="45">
        <f t="shared" si="269"/>
        <v>0</v>
      </c>
      <c r="AG355" s="46" t="e">
        <f t="shared" si="282"/>
        <v>#DIV/0!</v>
      </c>
      <c r="AH355" s="26">
        <f t="shared" si="270"/>
        <v>0</v>
      </c>
      <c r="AI355" s="46" t="e">
        <f t="shared" si="283"/>
        <v>#DIV/0!</v>
      </c>
      <c r="AJ355" s="46" t="e">
        <f t="shared" si="284"/>
        <v>#DIV/0!</v>
      </c>
      <c r="AK355" s="61">
        <v>1</v>
      </c>
      <c r="AL355" s="27" t="e">
        <f t="shared" si="285"/>
        <v>#DIV/0!</v>
      </c>
      <c r="AM355" s="25" t="e">
        <f t="shared" si="271"/>
        <v>#DIV/0!</v>
      </c>
      <c r="AN355" s="25" t="e">
        <f t="shared" si="272"/>
        <v>#DIV/0!</v>
      </c>
      <c r="AO355" s="25" t="e">
        <f t="shared" si="286"/>
        <v>#DIV/0!</v>
      </c>
      <c r="AR355" s="11">
        <f t="shared" si="287"/>
        <v>180</v>
      </c>
      <c r="AS355" s="20" t="s">
        <v>147</v>
      </c>
      <c r="AU355" s="13" t="s">
        <v>142</v>
      </c>
      <c r="AV355" s="75" t="e">
        <f>VLOOKUP(AT355,Ülke!$A$1:$D$46,2,0)</f>
        <v>#N/A</v>
      </c>
      <c r="AW355" s="29" t="e">
        <f t="shared" si="288"/>
        <v>#DIV/0!</v>
      </c>
      <c r="AX355" s="64" t="e">
        <f t="shared" si="289"/>
        <v>#DIV/0!</v>
      </c>
      <c r="AY355" s="65">
        <v>43846</v>
      </c>
      <c r="AZ355" s="65">
        <v>44675</v>
      </c>
      <c r="BA355" s="50">
        <f t="shared" si="290"/>
        <v>-44675</v>
      </c>
      <c r="BB355" s="66" t="e">
        <f t="shared" si="291"/>
        <v>#DIV/0!</v>
      </c>
      <c r="BC355" s="67">
        <v>44676</v>
      </c>
      <c r="BD355" s="66" t="s">
        <v>118</v>
      </c>
      <c r="BE355" s="58" t="e">
        <f t="shared" si="292"/>
        <v>#DIV/0!</v>
      </c>
      <c r="BF355" s="30" t="e">
        <f t="shared" si="266"/>
        <v>#DIV/0!</v>
      </c>
      <c r="BG355" s="31"/>
      <c r="BH355" s="32" t="e">
        <f t="shared" si="293"/>
        <v>#DIV/0!</v>
      </c>
      <c r="BI355" s="28">
        <v>0.05</v>
      </c>
      <c r="BJ355" s="28">
        <v>2.5000000000000001E-2</v>
      </c>
      <c r="BK355" s="33" t="e">
        <f t="shared" si="273"/>
        <v>#DIV/0!</v>
      </c>
      <c r="BL355" s="33" t="e">
        <f t="shared" si="278"/>
        <v>#DIV/0!</v>
      </c>
      <c r="BM355" s="48" t="s">
        <v>139</v>
      </c>
      <c r="BO355" s="14" t="s">
        <v>84</v>
      </c>
      <c r="BP355" s="68"/>
      <c r="BQ355" s="14"/>
      <c r="BR355" s="35">
        <v>1257250.1000000001</v>
      </c>
      <c r="BS355" s="73">
        <v>62862.51</v>
      </c>
      <c r="BT355" s="98" t="e">
        <f t="shared" si="294"/>
        <v>#DIV/0!</v>
      </c>
      <c r="BU355" s="35">
        <v>45540</v>
      </c>
      <c r="BV355" s="36" t="s">
        <v>84</v>
      </c>
      <c r="BW355" s="37" t="s">
        <v>90</v>
      </c>
      <c r="BX355" s="38"/>
      <c r="BY355" s="36" t="s">
        <v>84</v>
      </c>
      <c r="BZ355" s="57">
        <v>2023</v>
      </c>
      <c r="CA355" s="32">
        <f>VLOOKUP(BZ355,$GP$1:$GR$17,2,0)</f>
        <v>31680</v>
      </c>
      <c r="CB355" s="32">
        <f>VLOOKUP(BZ355,$GP$1:$GR$17,3,0)</f>
        <v>264294</v>
      </c>
      <c r="CC355" s="32" t="e">
        <f t="shared" si="279"/>
        <v>#DIV/0!</v>
      </c>
      <c r="CD355" s="14" t="str">
        <f t="shared" si="274"/>
        <v/>
      </c>
      <c r="CF355" s="69">
        <f t="shared" si="275"/>
        <v>45540</v>
      </c>
      <c r="CG355" s="69" t="e">
        <f t="shared" si="276"/>
        <v>#DIV/0!</v>
      </c>
      <c r="CH355" s="69" t="e">
        <f t="shared" si="277"/>
        <v>#DIV/0!</v>
      </c>
    </row>
    <row r="356" spans="1:86" x14ac:dyDescent="0.25">
      <c r="A356" s="13"/>
      <c r="B356" s="13"/>
      <c r="C356" s="13"/>
      <c r="D356" s="24"/>
      <c r="E356" s="24"/>
      <c r="F356" s="100">
        <f t="shared" si="267"/>
        <v>0</v>
      </c>
      <c r="G356" s="21"/>
      <c r="J356" s="63"/>
      <c r="L356" s="63" t="s">
        <v>58</v>
      </c>
      <c r="M356" s="23" t="s">
        <v>61</v>
      </c>
      <c r="N356" s="13" t="s">
        <v>170</v>
      </c>
      <c r="O356" s="13" t="s">
        <v>148</v>
      </c>
      <c r="P356" s="13" t="s">
        <v>171</v>
      </c>
      <c r="U356" s="12">
        <f t="shared" si="281"/>
        <v>90</v>
      </c>
      <c r="X356" s="13"/>
      <c r="Y356" s="13"/>
      <c r="AA356" s="34" t="s">
        <v>84</v>
      </c>
      <c r="AB356" s="25">
        <v>0</v>
      </c>
      <c r="AC356" s="25">
        <f t="shared" si="268"/>
        <v>0</v>
      </c>
      <c r="AD356" s="55"/>
      <c r="AE356" s="55"/>
      <c r="AF356" s="45">
        <f t="shared" si="269"/>
        <v>0</v>
      </c>
      <c r="AG356" s="46" t="e">
        <f t="shared" si="282"/>
        <v>#DIV/0!</v>
      </c>
      <c r="AH356" s="26">
        <f t="shared" si="270"/>
        <v>0</v>
      </c>
      <c r="AI356" s="46" t="e">
        <f t="shared" si="283"/>
        <v>#DIV/0!</v>
      </c>
      <c r="AJ356" s="46" t="e">
        <f t="shared" si="284"/>
        <v>#DIV/0!</v>
      </c>
      <c r="AK356" s="61">
        <v>1</v>
      </c>
      <c r="AL356" s="27" t="e">
        <f t="shared" si="285"/>
        <v>#DIV/0!</v>
      </c>
      <c r="AM356" s="25" t="e">
        <f t="shared" si="271"/>
        <v>#DIV/0!</v>
      </c>
      <c r="AN356" s="25" t="e">
        <f t="shared" si="272"/>
        <v>#DIV/0!</v>
      </c>
      <c r="AO356" s="25" t="e">
        <f t="shared" si="286"/>
        <v>#DIV/0!</v>
      </c>
      <c r="AR356" s="11">
        <f t="shared" si="287"/>
        <v>180</v>
      </c>
      <c r="AS356" s="20" t="s">
        <v>147</v>
      </c>
      <c r="AU356" s="13" t="s">
        <v>142</v>
      </c>
      <c r="AV356" s="75" t="e">
        <f>VLOOKUP(AT356,Ülke!$A$1:$D$46,2,0)</f>
        <v>#N/A</v>
      </c>
      <c r="AW356" s="29" t="e">
        <f t="shared" si="288"/>
        <v>#DIV/0!</v>
      </c>
      <c r="AX356" s="64" t="e">
        <f t="shared" si="289"/>
        <v>#DIV/0!</v>
      </c>
      <c r="AY356" s="65">
        <v>43846</v>
      </c>
      <c r="AZ356" s="65">
        <v>44675</v>
      </c>
      <c r="BA356" s="50">
        <f t="shared" si="290"/>
        <v>-44675</v>
      </c>
      <c r="BB356" s="66" t="e">
        <f t="shared" si="291"/>
        <v>#DIV/0!</v>
      </c>
      <c r="BC356" s="67">
        <v>44676</v>
      </c>
      <c r="BD356" s="66" t="s">
        <v>118</v>
      </c>
      <c r="BE356" s="58" t="e">
        <f t="shared" si="292"/>
        <v>#DIV/0!</v>
      </c>
      <c r="BF356" s="30" t="e">
        <f t="shared" si="266"/>
        <v>#DIV/0!</v>
      </c>
      <c r="BG356" s="31"/>
      <c r="BH356" s="32" t="e">
        <f t="shared" si="293"/>
        <v>#DIV/0!</v>
      </c>
      <c r="BI356" s="28">
        <v>0.05</v>
      </c>
      <c r="BJ356" s="28">
        <v>2.5000000000000001E-2</v>
      </c>
      <c r="BK356" s="33" t="e">
        <f t="shared" si="273"/>
        <v>#DIV/0!</v>
      </c>
      <c r="BL356" s="33" t="e">
        <f t="shared" si="278"/>
        <v>#DIV/0!</v>
      </c>
      <c r="BM356" s="48" t="s">
        <v>139</v>
      </c>
      <c r="BO356" s="14" t="s">
        <v>84</v>
      </c>
      <c r="BP356" s="68"/>
      <c r="BQ356" s="14"/>
      <c r="BR356" s="35">
        <v>1257250.1000000001</v>
      </c>
      <c r="BS356" s="73">
        <v>62862.51</v>
      </c>
      <c r="BT356" s="98" t="e">
        <f t="shared" si="294"/>
        <v>#DIV/0!</v>
      </c>
      <c r="BU356" s="35">
        <v>45540</v>
      </c>
      <c r="BV356" s="36" t="s">
        <v>84</v>
      </c>
      <c r="BW356" s="37" t="s">
        <v>90</v>
      </c>
      <c r="BX356" s="38"/>
      <c r="BY356" s="36" t="s">
        <v>84</v>
      </c>
      <c r="BZ356" s="57">
        <v>2023</v>
      </c>
      <c r="CA356" s="32">
        <f>VLOOKUP(BZ356,$GP$1:$GR$17,2,0)</f>
        <v>31680</v>
      </c>
      <c r="CB356" s="32">
        <f>VLOOKUP(BZ356,$GP$1:$GR$17,3,0)</f>
        <v>264294</v>
      </c>
      <c r="CC356" s="32" t="e">
        <f t="shared" si="279"/>
        <v>#DIV/0!</v>
      </c>
      <c r="CD356" s="14" t="str">
        <f t="shared" si="274"/>
        <v/>
      </c>
      <c r="CF356" s="69">
        <f t="shared" si="275"/>
        <v>45540</v>
      </c>
      <c r="CG356" s="69" t="e">
        <f t="shared" si="276"/>
        <v>#DIV/0!</v>
      </c>
      <c r="CH356" s="69" t="e">
        <f t="shared" si="277"/>
        <v>#DIV/0!</v>
      </c>
    </row>
    <row r="357" spans="1:86" x14ac:dyDescent="0.25">
      <c r="A357" s="13"/>
      <c r="B357" s="13"/>
      <c r="C357" s="13"/>
      <c r="D357" s="24"/>
      <c r="E357" s="24"/>
      <c r="F357" s="100">
        <f t="shared" si="267"/>
        <v>0</v>
      </c>
      <c r="G357" s="21"/>
      <c r="J357" s="63"/>
      <c r="L357" s="63" t="s">
        <v>58</v>
      </c>
      <c r="M357" s="23" t="s">
        <v>61</v>
      </c>
      <c r="N357" s="13" t="s">
        <v>170</v>
      </c>
      <c r="O357" s="13" t="s">
        <v>148</v>
      </c>
      <c r="P357" s="13" t="s">
        <v>171</v>
      </c>
      <c r="U357" s="12">
        <f t="shared" si="281"/>
        <v>90</v>
      </c>
      <c r="X357" s="13"/>
      <c r="Y357" s="13"/>
      <c r="AA357" s="34" t="s">
        <v>84</v>
      </c>
      <c r="AB357" s="25">
        <v>0</v>
      </c>
      <c r="AC357" s="25">
        <f t="shared" si="268"/>
        <v>0</v>
      </c>
      <c r="AD357" s="55"/>
      <c r="AE357" s="55"/>
      <c r="AF357" s="45">
        <f t="shared" si="269"/>
        <v>0</v>
      </c>
      <c r="AG357" s="46" t="e">
        <f t="shared" si="282"/>
        <v>#DIV/0!</v>
      </c>
      <c r="AH357" s="26">
        <f t="shared" si="270"/>
        <v>0</v>
      </c>
      <c r="AI357" s="46" t="e">
        <f t="shared" si="283"/>
        <v>#DIV/0!</v>
      </c>
      <c r="AJ357" s="46" t="e">
        <f t="shared" si="284"/>
        <v>#DIV/0!</v>
      </c>
      <c r="AK357" s="61">
        <v>1</v>
      </c>
      <c r="AL357" s="27" t="e">
        <f t="shared" si="285"/>
        <v>#DIV/0!</v>
      </c>
      <c r="AM357" s="25" t="e">
        <f t="shared" si="271"/>
        <v>#DIV/0!</v>
      </c>
      <c r="AN357" s="25" t="e">
        <f t="shared" si="272"/>
        <v>#DIV/0!</v>
      </c>
      <c r="AO357" s="25" t="e">
        <f t="shared" si="286"/>
        <v>#DIV/0!</v>
      </c>
      <c r="AR357" s="11">
        <f t="shared" si="287"/>
        <v>180</v>
      </c>
      <c r="AS357" s="20" t="s">
        <v>147</v>
      </c>
      <c r="AU357" s="13" t="s">
        <v>142</v>
      </c>
      <c r="AV357" s="75" t="e">
        <f>VLOOKUP(AT357,Ülke!$A$1:$D$46,2,0)</f>
        <v>#N/A</v>
      </c>
      <c r="AW357" s="29" t="e">
        <f t="shared" si="288"/>
        <v>#DIV/0!</v>
      </c>
      <c r="AX357" s="64" t="e">
        <f t="shared" si="289"/>
        <v>#DIV/0!</v>
      </c>
      <c r="AY357" s="65">
        <v>43846</v>
      </c>
      <c r="AZ357" s="65">
        <v>44675</v>
      </c>
      <c r="BA357" s="50">
        <f t="shared" si="290"/>
        <v>-44675</v>
      </c>
      <c r="BB357" s="66" t="e">
        <f t="shared" si="291"/>
        <v>#DIV/0!</v>
      </c>
      <c r="BC357" s="67">
        <v>44676</v>
      </c>
      <c r="BD357" s="66" t="s">
        <v>118</v>
      </c>
      <c r="BE357" s="58" t="e">
        <f t="shared" si="292"/>
        <v>#DIV/0!</v>
      </c>
      <c r="BF357" s="30" t="e">
        <f t="shared" si="266"/>
        <v>#DIV/0!</v>
      </c>
      <c r="BG357" s="31"/>
      <c r="BH357" s="32" t="e">
        <f t="shared" si="293"/>
        <v>#DIV/0!</v>
      </c>
      <c r="BI357" s="28">
        <v>0.05</v>
      </c>
      <c r="BJ357" s="28">
        <v>2.5000000000000001E-2</v>
      </c>
      <c r="BK357" s="33" t="e">
        <f t="shared" si="273"/>
        <v>#DIV/0!</v>
      </c>
      <c r="BL357" s="33" t="e">
        <f t="shared" si="278"/>
        <v>#DIV/0!</v>
      </c>
      <c r="BM357" s="48" t="s">
        <v>139</v>
      </c>
      <c r="BO357" s="14" t="s">
        <v>84</v>
      </c>
      <c r="BP357" s="68"/>
      <c r="BQ357" s="14"/>
      <c r="BR357" s="35">
        <v>1257250.1000000001</v>
      </c>
      <c r="BS357" s="73">
        <v>62862.51</v>
      </c>
      <c r="BT357" s="98" t="e">
        <f t="shared" si="294"/>
        <v>#DIV/0!</v>
      </c>
      <c r="BU357" s="35">
        <v>45540</v>
      </c>
      <c r="BV357" s="36" t="s">
        <v>84</v>
      </c>
      <c r="BW357" s="37" t="s">
        <v>90</v>
      </c>
      <c r="BX357" s="38"/>
      <c r="BY357" s="36" t="s">
        <v>84</v>
      </c>
      <c r="BZ357" s="57">
        <v>2023</v>
      </c>
      <c r="CA357" s="32">
        <f>VLOOKUP(BZ357,$GP$1:$GR$17,2,0)</f>
        <v>31680</v>
      </c>
      <c r="CB357" s="32">
        <f>VLOOKUP(BZ357,$GP$1:$GR$17,3,0)</f>
        <v>264294</v>
      </c>
      <c r="CC357" s="32" t="e">
        <f t="shared" si="279"/>
        <v>#DIV/0!</v>
      </c>
      <c r="CD357" s="14" t="str">
        <f t="shared" si="274"/>
        <v/>
      </c>
      <c r="CF357" s="69">
        <f t="shared" si="275"/>
        <v>45540</v>
      </c>
      <c r="CG357" s="69" t="e">
        <f t="shared" si="276"/>
        <v>#DIV/0!</v>
      </c>
      <c r="CH357" s="69" t="e">
        <f t="shared" si="277"/>
        <v>#DIV/0!</v>
      </c>
    </row>
    <row r="358" spans="1:86" x14ac:dyDescent="0.25">
      <c r="A358" s="13"/>
      <c r="B358" s="13"/>
      <c r="C358" s="13"/>
      <c r="D358" s="24"/>
      <c r="E358" s="24"/>
      <c r="F358" s="100">
        <f t="shared" si="267"/>
        <v>0</v>
      </c>
      <c r="G358" s="21"/>
      <c r="J358" s="63"/>
      <c r="L358" s="63" t="s">
        <v>58</v>
      </c>
      <c r="M358" s="23" t="s">
        <v>61</v>
      </c>
      <c r="N358" s="13" t="s">
        <v>170</v>
      </c>
      <c r="O358" s="13" t="s">
        <v>148</v>
      </c>
      <c r="P358" s="13" t="s">
        <v>171</v>
      </c>
      <c r="U358" s="12">
        <f t="shared" si="281"/>
        <v>90</v>
      </c>
      <c r="X358" s="13"/>
      <c r="Y358" s="13"/>
      <c r="AA358" s="34" t="s">
        <v>84</v>
      </c>
      <c r="AB358" s="25">
        <v>0</v>
      </c>
      <c r="AC358" s="25">
        <f t="shared" si="268"/>
        <v>0</v>
      </c>
      <c r="AD358" s="55"/>
      <c r="AE358" s="55"/>
      <c r="AF358" s="45">
        <f t="shared" si="269"/>
        <v>0</v>
      </c>
      <c r="AG358" s="46" t="e">
        <f t="shared" si="282"/>
        <v>#DIV/0!</v>
      </c>
      <c r="AH358" s="26">
        <f t="shared" si="270"/>
        <v>0</v>
      </c>
      <c r="AI358" s="46" t="e">
        <f t="shared" si="283"/>
        <v>#DIV/0!</v>
      </c>
      <c r="AJ358" s="46" t="e">
        <f t="shared" si="284"/>
        <v>#DIV/0!</v>
      </c>
      <c r="AK358" s="61">
        <v>1</v>
      </c>
      <c r="AL358" s="27" t="e">
        <f t="shared" si="285"/>
        <v>#DIV/0!</v>
      </c>
      <c r="AM358" s="25" t="e">
        <f t="shared" si="271"/>
        <v>#DIV/0!</v>
      </c>
      <c r="AN358" s="25" t="e">
        <f t="shared" si="272"/>
        <v>#DIV/0!</v>
      </c>
      <c r="AO358" s="25" t="e">
        <f t="shared" si="286"/>
        <v>#DIV/0!</v>
      </c>
      <c r="AR358" s="11">
        <f t="shared" si="287"/>
        <v>180</v>
      </c>
      <c r="AS358" s="20" t="s">
        <v>147</v>
      </c>
      <c r="AU358" s="13" t="s">
        <v>142</v>
      </c>
      <c r="AV358" s="75" t="e">
        <f>VLOOKUP(AT358,Ülke!$A$1:$D$46,2,0)</f>
        <v>#N/A</v>
      </c>
      <c r="AW358" s="29" t="e">
        <f t="shared" si="288"/>
        <v>#DIV/0!</v>
      </c>
      <c r="AX358" s="64" t="e">
        <f t="shared" si="289"/>
        <v>#DIV/0!</v>
      </c>
      <c r="AY358" s="65">
        <v>43846</v>
      </c>
      <c r="AZ358" s="65">
        <v>44675</v>
      </c>
      <c r="BA358" s="50">
        <f t="shared" si="290"/>
        <v>-44675</v>
      </c>
      <c r="BB358" s="66" t="e">
        <f t="shared" si="291"/>
        <v>#DIV/0!</v>
      </c>
      <c r="BC358" s="67">
        <v>44676</v>
      </c>
      <c r="BD358" s="66" t="s">
        <v>118</v>
      </c>
      <c r="BE358" s="58" t="e">
        <f t="shared" si="292"/>
        <v>#DIV/0!</v>
      </c>
      <c r="BF358" s="30" t="e">
        <f t="shared" si="266"/>
        <v>#DIV/0!</v>
      </c>
      <c r="BG358" s="31"/>
      <c r="BH358" s="32" t="e">
        <f t="shared" si="293"/>
        <v>#DIV/0!</v>
      </c>
      <c r="BI358" s="28">
        <v>0.05</v>
      </c>
      <c r="BJ358" s="28">
        <v>2.5000000000000001E-2</v>
      </c>
      <c r="BK358" s="33" t="e">
        <f t="shared" si="273"/>
        <v>#DIV/0!</v>
      </c>
      <c r="BL358" s="33" t="e">
        <f t="shared" si="278"/>
        <v>#DIV/0!</v>
      </c>
      <c r="BM358" s="48" t="s">
        <v>139</v>
      </c>
      <c r="BO358" s="14" t="s">
        <v>84</v>
      </c>
      <c r="BP358" s="68"/>
      <c r="BQ358" s="14"/>
      <c r="BR358" s="35">
        <v>1257250.1000000001</v>
      </c>
      <c r="BS358" s="73">
        <v>62862.51</v>
      </c>
      <c r="BT358" s="98" t="e">
        <f t="shared" si="294"/>
        <v>#DIV/0!</v>
      </c>
      <c r="BU358" s="35">
        <v>45540</v>
      </c>
      <c r="BV358" s="36" t="s">
        <v>84</v>
      </c>
      <c r="BW358" s="37" t="s">
        <v>90</v>
      </c>
      <c r="BX358" s="38"/>
      <c r="BY358" s="36" t="s">
        <v>84</v>
      </c>
      <c r="BZ358" s="57">
        <v>2023</v>
      </c>
      <c r="CA358" s="32">
        <f>VLOOKUP(BZ358,$GP$1:$GR$17,2,0)</f>
        <v>31680</v>
      </c>
      <c r="CB358" s="32">
        <f>VLOOKUP(BZ358,$GP$1:$GR$17,3,0)</f>
        <v>264294</v>
      </c>
      <c r="CC358" s="32" t="e">
        <f t="shared" si="279"/>
        <v>#DIV/0!</v>
      </c>
      <c r="CD358" s="14" t="str">
        <f t="shared" si="274"/>
        <v/>
      </c>
      <c r="CF358" s="69">
        <f t="shared" si="275"/>
        <v>45540</v>
      </c>
      <c r="CG358" s="69" t="e">
        <f t="shared" si="276"/>
        <v>#DIV/0!</v>
      </c>
      <c r="CH358" s="69" t="e">
        <f t="shared" si="277"/>
        <v>#DIV/0!</v>
      </c>
    </row>
    <row r="359" spans="1:86" x14ac:dyDescent="0.25">
      <c r="A359" s="13"/>
      <c r="B359" s="13"/>
      <c r="C359" s="13"/>
      <c r="D359" s="24"/>
      <c r="E359" s="24"/>
      <c r="F359" s="100">
        <f t="shared" si="267"/>
        <v>0</v>
      </c>
      <c r="G359" s="21"/>
      <c r="J359" s="63"/>
      <c r="L359" s="63" t="s">
        <v>58</v>
      </c>
      <c r="M359" s="23" t="s">
        <v>61</v>
      </c>
      <c r="N359" s="13" t="s">
        <v>170</v>
      </c>
      <c r="O359" s="13" t="s">
        <v>148</v>
      </c>
      <c r="P359" s="13" t="s">
        <v>171</v>
      </c>
      <c r="U359" s="12">
        <f t="shared" si="281"/>
        <v>90</v>
      </c>
      <c r="X359" s="13"/>
      <c r="Y359" s="13"/>
      <c r="AA359" s="34" t="s">
        <v>84</v>
      </c>
      <c r="AB359" s="25">
        <v>0</v>
      </c>
      <c r="AC359" s="25">
        <f t="shared" si="268"/>
        <v>0</v>
      </c>
      <c r="AD359" s="55"/>
      <c r="AE359" s="55"/>
      <c r="AF359" s="45">
        <f t="shared" si="269"/>
        <v>0</v>
      </c>
      <c r="AG359" s="46" t="e">
        <f t="shared" si="282"/>
        <v>#DIV/0!</v>
      </c>
      <c r="AH359" s="26">
        <f t="shared" si="270"/>
        <v>0</v>
      </c>
      <c r="AI359" s="46" t="e">
        <f t="shared" si="283"/>
        <v>#DIV/0!</v>
      </c>
      <c r="AJ359" s="46" t="e">
        <f t="shared" si="284"/>
        <v>#DIV/0!</v>
      </c>
      <c r="AK359" s="61">
        <v>1</v>
      </c>
      <c r="AL359" s="27" t="e">
        <f t="shared" si="285"/>
        <v>#DIV/0!</v>
      </c>
      <c r="AM359" s="25" t="e">
        <f t="shared" si="271"/>
        <v>#DIV/0!</v>
      </c>
      <c r="AN359" s="25" t="e">
        <f t="shared" si="272"/>
        <v>#DIV/0!</v>
      </c>
      <c r="AO359" s="25" t="e">
        <f t="shared" si="286"/>
        <v>#DIV/0!</v>
      </c>
      <c r="AR359" s="11">
        <f t="shared" si="287"/>
        <v>180</v>
      </c>
      <c r="AS359" s="20" t="s">
        <v>147</v>
      </c>
      <c r="AU359" s="13" t="s">
        <v>142</v>
      </c>
      <c r="AV359" s="75" t="e">
        <f>VLOOKUP(AT359,Ülke!$A$1:$D$46,2,0)</f>
        <v>#N/A</v>
      </c>
      <c r="AW359" s="29" t="e">
        <f t="shared" si="288"/>
        <v>#DIV/0!</v>
      </c>
      <c r="AX359" s="64" t="e">
        <f t="shared" si="289"/>
        <v>#DIV/0!</v>
      </c>
      <c r="AY359" s="65">
        <v>43846</v>
      </c>
      <c r="AZ359" s="65">
        <v>44675</v>
      </c>
      <c r="BA359" s="50">
        <f t="shared" si="290"/>
        <v>-44675</v>
      </c>
      <c r="BB359" s="66" t="e">
        <f t="shared" si="291"/>
        <v>#DIV/0!</v>
      </c>
      <c r="BC359" s="67">
        <v>44676</v>
      </c>
      <c r="BD359" s="66" t="s">
        <v>118</v>
      </c>
      <c r="BE359" s="58" t="e">
        <f t="shared" si="292"/>
        <v>#DIV/0!</v>
      </c>
      <c r="BF359" s="30" t="e">
        <f t="shared" si="266"/>
        <v>#DIV/0!</v>
      </c>
      <c r="BG359" s="31"/>
      <c r="BH359" s="32" t="e">
        <f t="shared" si="293"/>
        <v>#DIV/0!</v>
      </c>
      <c r="BI359" s="28">
        <v>0.05</v>
      </c>
      <c r="BJ359" s="28">
        <v>2.5000000000000001E-2</v>
      </c>
      <c r="BK359" s="33" t="e">
        <f t="shared" si="273"/>
        <v>#DIV/0!</v>
      </c>
      <c r="BL359" s="33" t="e">
        <f t="shared" si="278"/>
        <v>#DIV/0!</v>
      </c>
      <c r="BM359" s="48" t="s">
        <v>139</v>
      </c>
      <c r="BO359" s="14" t="s">
        <v>84</v>
      </c>
      <c r="BP359" s="68"/>
      <c r="BQ359" s="14"/>
      <c r="BR359" s="35">
        <v>1257250.1000000001</v>
      </c>
      <c r="BS359" s="73">
        <v>62862.51</v>
      </c>
      <c r="BT359" s="98" t="e">
        <f t="shared" si="294"/>
        <v>#DIV/0!</v>
      </c>
      <c r="BU359" s="35">
        <v>45540</v>
      </c>
      <c r="BV359" s="36" t="s">
        <v>84</v>
      </c>
      <c r="BW359" s="37" t="s">
        <v>90</v>
      </c>
      <c r="BX359" s="38"/>
      <c r="BY359" s="36" t="s">
        <v>84</v>
      </c>
      <c r="BZ359" s="57">
        <v>2023</v>
      </c>
      <c r="CA359" s="32">
        <f>VLOOKUP(BZ359,$GP$1:$GR$17,2,0)</f>
        <v>31680</v>
      </c>
      <c r="CB359" s="32">
        <f>VLOOKUP(BZ359,$GP$1:$GR$17,3,0)</f>
        <v>264294</v>
      </c>
      <c r="CC359" s="32" t="e">
        <f t="shared" si="279"/>
        <v>#DIV/0!</v>
      </c>
      <c r="CD359" s="14" t="str">
        <f t="shared" si="274"/>
        <v/>
      </c>
      <c r="CF359" s="69">
        <f t="shared" si="275"/>
        <v>45540</v>
      </c>
      <c r="CG359" s="69" t="e">
        <f t="shared" si="276"/>
        <v>#DIV/0!</v>
      </c>
      <c r="CH359" s="69" t="e">
        <f t="shared" si="277"/>
        <v>#DIV/0!</v>
      </c>
    </row>
    <row r="360" spans="1:86" x14ac:dyDescent="0.25">
      <c r="A360" s="13"/>
      <c r="B360" s="13"/>
      <c r="C360" s="13"/>
      <c r="D360" s="24"/>
      <c r="E360" s="24"/>
      <c r="F360" s="100">
        <f t="shared" si="267"/>
        <v>0</v>
      </c>
      <c r="G360" s="21"/>
      <c r="J360" s="63"/>
      <c r="L360" s="63" t="s">
        <v>58</v>
      </c>
      <c r="M360" s="23" t="s">
        <v>61</v>
      </c>
      <c r="N360" s="13" t="s">
        <v>170</v>
      </c>
      <c r="O360" s="13" t="s">
        <v>148</v>
      </c>
      <c r="P360" s="13" t="s">
        <v>171</v>
      </c>
      <c r="U360" s="12">
        <f t="shared" si="281"/>
        <v>90</v>
      </c>
      <c r="X360" s="13"/>
      <c r="Y360" s="13"/>
      <c r="AA360" s="34" t="s">
        <v>84</v>
      </c>
      <c r="AB360" s="25">
        <v>0</v>
      </c>
      <c r="AC360" s="25">
        <f t="shared" si="268"/>
        <v>0</v>
      </c>
      <c r="AD360" s="55"/>
      <c r="AE360" s="55"/>
      <c r="AF360" s="45">
        <f t="shared" si="269"/>
        <v>0</v>
      </c>
      <c r="AG360" s="46" t="e">
        <f t="shared" si="282"/>
        <v>#DIV/0!</v>
      </c>
      <c r="AH360" s="26">
        <f t="shared" si="270"/>
        <v>0</v>
      </c>
      <c r="AI360" s="46" t="e">
        <f t="shared" si="283"/>
        <v>#DIV/0!</v>
      </c>
      <c r="AJ360" s="46" t="e">
        <f t="shared" si="284"/>
        <v>#DIV/0!</v>
      </c>
      <c r="AK360" s="61">
        <v>1</v>
      </c>
      <c r="AL360" s="27" t="e">
        <f t="shared" si="285"/>
        <v>#DIV/0!</v>
      </c>
      <c r="AM360" s="25" t="e">
        <f t="shared" si="271"/>
        <v>#DIV/0!</v>
      </c>
      <c r="AN360" s="25" t="e">
        <f t="shared" si="272"/>
        <v>#DIV/0!</v>
      </c>
      <c r="AO360" s="25" t="e">
        <f t="shared" si="286"/>
        <v>#DIV/0!</v>
      </c>
      <c r="AR360" s="11">
        <f t="shared" si="287"/>
        <v>180</v>
      </c>
      <c r="AS360" s="20" t="s">
        <v>147</v>
      </c>
      <c r="AU360" s="13" t="s">
        <v>142</v>
      </c>
      <c r="AV360" s="75" t="e">
        <f>VLOOKUP(AT360,Ülke!$A$1:$D$46,2,0)</f>
        <v>#N/A</v>
      </c>
      <c r="AW360" s="29" t="e">
        <f t="shared" si="288"/>
        <v>#DIV/0!</v>
      </c>
      <c r="AX360" s="64" t="e">
        <f t="shared" si="289"/>
        <v>#DIV/0!</v>
      </c>
      <c r="AY360" s="65">
        <v>43846</v>
      </c>
      <c r="AZ360" s="65">
        <v>44675</v>
      </c>
      <c r="BA360" s="50">
        <f t="shared" si="290"/>
        <v>-44675</v>
      </c>
      <c r="BB360" s="66" t="e">
        <f t="shared" si="291"/>
        <v>#DIV/0!</v>
      </c>
      <c r="BC360" s="67">
        <v>44676</v>
      </c>
      <c r="BD360" s="66" t="s">
        <v>118</v>
      </c>
      <c r="BE360" s="58" t="e">
        <f t="shared" si="292"/>
        <v>#DIV/0!</v>
      </c>
      <c r="BF360" s="30" t="e">
        <f t="shared" si="266"/>
        <v>#DIV/0!</v>
      </c>
      <c r="BG360" s="31"/>
      <c r="BH360" s="32" t="e">
        <f t="shared" si="293"/>
        <v>#DIV/0!</v>
      </c>
      <c r="BI360" s="28">
        <v>0.05</v>
      </c>
      <c r="BJ360" s="28">
        <v>2.5000000000000001E-2</v>
      </c>
      <c r="BK360" s="33" t="e">
        <f t="shared" si="273"/>
        <v>#DIV/0!</v>
      </c>
      <c r="BL360" s="33" t="e">
        <f t="shared" si="278"/>
        <v>#DIV/0!</v>
      </c>
      <c r="BM360" s="48" t="s">
        <v>139</v>
      </c>
      <c r="BO360" s="14" t="s">
        <v>84</v>
      </c>
      <c r="BP360" s="68"/>
      <c r="BQ360" s="14"/>
      <c r="BR360" s="35">
        <v>1257250.1000000001</v>
      </c>
      <c r="BS360" s="73">
        <v>62862.51</v>
      </c>
      <c r="BT360" s="98" t="e">
        <f t="shared" si="294"/>
        <v>#DIV/0!</v>
      </c>
      <c r="BU360" s="35">
        <v>45540</v>
      </c>
      <c r="BV360" s="36" t="s">
        <v>84</v>
      </c>
      <c r="BW360" s="37" t="s">
        <v>90</v>
      </c>
      <c r="BX360" s="38"/>
      <c r="BY360" s="36" t="s">
        <v>84</v>
      </c>
      <c r="BZ360" s="57">
        <v>2023</v>
      </c>
      <c r="CA360" s="32">
        <f>VLOOKUP(BZ360,$GP$1:$GR$17,2,0)</f>
        <v>31680</v>
      </c>
      <c r="CB360" s="32">
        <f>VLOOKUP(BZ360,$GP$1:$GR$17,3,0)</f>
        <v>264294</v>
      </c>
      <c r="CC360" s="32" t="e">
        <f t="shared" si="279"/>
        <v>#DIV/0!</v>
      </c>
      <c r="CD360" s="14" t="str">
        <f t="shared" si="274"/>
        <v/>
      </c>
      <c r="CF360" s="69">
        <f t="shared" si="275"/>
        <v>45540</v>
      </c>
      <c r="CG360" s="69" t="e">
        <f t="shared" si="276"/>
        <v>#DIV/0!</v>
      </c>
      <c r="CH360" s="69" t="e">
        <f t="shared" si="277"/>
        <v>#DIV/0!</v>
      </c>
    </row>
    <row r="361" spans="1:86" x14ac:dyDescent="0.25">
      <c r="A361" s="13"/>
      <c r="B361" s="13"/>
      <c r="C361" s="13"/>
      <c r="D361" s="24"/>
      <c r="E361" s="24"/>
      <c r="F361" s="100">
        <f t="shared" si="267"/>
        <v>0</v>
      </c>
      <c r="G361" s="21"/>
      <c r="J361" s="63"/>
      <c r="L361" s="63" t="s">
        <v>58</v>
      </c>
      <c r="M361" s="23" t="s">
        <v>61</v>
      </c>
      <c r="N361" s="13" t="s">
        <v>170</v>
      </c>
      <c r="O361" s="13" t="s">
        <v>148</v>
      </c>
      <c r="P361" s="13" t="s">
        <v>171</v>
      </c>
      <c r="U361" s="12">
        <f t="shared" si="281"/>
        <v>90</v>
      </c>
      <c r="X361" s="13"/>
      <c r="Y361" s="13"/>
      <c r="AA361" s="34" t="s">
        <v>84</v>
      </c>
      <c r="AB361" s="25">
        <v>0</v>
      </c>
      <c r="AC361" s="25">
        <f t="shared" si="268"/>
        <v>0</v>
      </c>
      <c r="AD361" s="55"/>
      <c r="AE361" s="55"/>
      <c r="AF361" s="45">
        <f t="shared" si="269"/>
        <v>0</v>
      </c>
      <c r="AG361" s="46" t="e">
        <f t="shared" si="282"/>
        <v>#DIV/0!</v>
      </c>
      <c r="AH361" s="26">
        <f t="shared" si="270"/>
        <v>0</v>
      </c>
      <c r="AI361" s="46" t="e">
        <f t="shared" si="283"/>
        <v>#DIV/0!</v>
      </c>
      <c r="AJ361" s="46" t="e">
        <f t="shared" si="284"/>
        <v>#DIV/0!</v>
      </c>
      <c r="AK361" s="61">
        <v>1</v>
      </c>
      <c r="AL361" s="27" t="e">
        <f t="shared" si="285"/>
        <v>#DIV/0!</v>
      </c>
      <c r="AM361" s="25" t="e">
        <f t="shared" si="271"/>
        <v>#DIV/0!</v>
      </c>
      <c r="AN361" s="25" t="e">
        <f t="shared" si="272"/>
        <v>#DIV/0!</v>
      </c>
      <c r="AO361" s="25" t="e">
        <f t="shared" si="286"/>
        <v>#DIV/0!</v>
      </c>
      <c r="AR361" s="11">
        <f t="shared" si="287"/>
        <v>180</v>
      </c>
      <c r="AS361" s="20" t="s">
        <v>147</v>
      </c>
      <c r="AU361" s="13" t="s">
        <v>142</v>
      </c>
      <c r="AV361" s="75" t="e">
        <f>VLOOKUP(AT361,Ülke!$A$1:$D$46,2,0)</f>
        <v>#N/A</v>
      </c>
      <c r="AW361" s="29" t="e">
        <f t="shared" si="288"/>
        <v>#DIV/0!</v>
      </c>
      <c r="AX361" s="64" t="e">
        <f t="shared" si="289"/>
        <v>#DIV/0!</v>
      </c>
      <c r="AY361" s="65">
        <v>43846</v>
      </c>
      <c r="AZ361" s="65">
        <v>44675</v>
      </c>
      <c r="BA361" s="50">
        <f t="shared" si="290"/>
        <v>-44675</v>
      </c>
      <c r="BB361" s="66" t="e">
        <f t="shared" si="291"/>
        <v>#DIV/0!</v>
      </c>
      <c r="BC361" s="67">
        <v>44676</v>
      </c>
      <c r="BD361" s="66" t="s">
        <v>118</v>
      </c>
      <c r="BE361" s="58" t="e">
        <f t="shared" si="292"/>
        <v>#DIV/0!</v>
      </c>
      <c r="BF361" s="30" t="e">
        <f t="shared" si="266"/>
        <v>#DIV/0!</v>
      </c>
      <c r="BG361" s="31"/>
      <c r="BH361" s="32" t="e">
        <f t="shared" si="293"/>
        <v>#DIV/0!</v>
      </c>
      <c r="BI361" s="28">
        <v>0.05</v>
      </c>
      <c r="BJ361" s="28">
        <v>2.5000000000000001E-2</v>
      </c>
      <c r="BK361" s="33" t="e">
        <f t="shared" si="273"/>
        <v>#DIV/0!</v>
      </c>
      <c r="BL361" s="33" t="e">
        <f t="shared" si="278"/>
        <v>#DIV/0!</v>
      </c>
      <c r="BM361" s="48" t="s">
        <v>139</v>
      </c>
      <c r="BO361" s="14" t="s">
        <v>84</v>
      </c>
      <c r="BP361" s="68"/>
      <c r="BQ361" s="14"/>
      <c r="BR361" s="35">
        <v>1257250.1000000001</v>
      </c>
      <c r="BS361" s="73">
        <v>62862.51</v>
      </c>
      <c r="BT361" s="98" t="e">
        <f t="shared" si="294"/>
        <v>#DIV/0!</v>
      </c>
      <c r="BU361" s="35">
        <v>45540</v>
      </c>
      <c r="BV361" s="36" t="s">
        <v>84</v>
      </c>
      <c r="BW361" s="37" t="s">
        <v>90</v>
      </c>
      <c r="BX361" s="38"/>
      <c r="BY361" s="36" t="s">
        <v>84</v>
      </c>
      <c r="BZ361" s="57">
        <v>2023</v>
      </c>
      <c r="CA361" s="32">
        <f>VLOOKUP(BZ361,$GP$1:$GR$17,2,0)</f>
        <v>31680</v>
      </c>
      <c r="CB361" s="32">
        <f>VLOOKUP(BZ361,$GP$1:$GR$17,3,0)</f>
        <v>264294</v>
      </c>
      <c r="CC361" s="32" t="e">
        <f t="shared" si="279"/>
        <v>#DIV/0!</v>
      </c>
      <c r="CD361" s="14" t="str">
        <f t="shared" si="274"/>
        <v/>
      </c>
      <c r="CF361" s="69">
        <f t="shared" si="275"/>
        <v>45540</v>
      </c>
      <c r="CG361" s="69" t="e">
        <f t="shared" si="276"/>
        <v>#DIV/0!</v>
      </c>
      <c r="CH361" s="69" t="e">
        <f t="shared" si="277"/>
        <v>#DIV/0!</v>
      </c>
    </row>
    <row r="362" spans="1:86" x14ac:dyDescent="0.25">
      <c r="A362" s="13"/>
      <c r="B362" s="13"/>
      <c r="C362" s="13"/>
      <c r="D362" s="24"/>
      <c r="E362" s="24"/>
      <c r="F362" s="100">
        <f t="shared" si="267"/>
        <v>0</v>
      </c>
      <c r="G362" s="21"/>
      <c r="J362" s="63"/>
      <c r="L362" s="63" t="s">
        <v>58</v>
      </c>
      <c r="M362" s="23" t="s">
        <v>61</v>
      </c>
      <c r="N362" s="13" t="s">
        <v>170</v>
      </c>
      <c r="O362" s="13" t="s">
        <v>148</v>
      </c>
      <c r="P362" s="13" t="s">
        <v>171</v>
      </c>
      <c r="U362" s="12">
        <f t="shared" si="281"/>
        <v>90</v>
      </c>
      <c r="X362" s="13"/>
      <c r="Y362" s="13"/>
      <c r="AA362" s="34" t="s">
        <v>84</v>
      </c>
      <c r="AB362" s="25">
        <v>0</v>
      </c>
      <c r="AC362" s="25">
        <f t="shared" si="268"/>
        <v>0</v>
      </c>
      <c r="AD362" s="55"/>
      <c r="AE362" s="55"/>
      <c r="AF362" s="45">
        <f t="shared" si="269"/>
        <v>0</v>
      </c>
      <c r="AG362" s="46" t="e">
        <f t="shared" si="282"/>
        <v>#DIV/0!</v>
      </c>
      <c r="AH362" s="26">
        <f t="shared" si="270"/>
        <v>0</v>
      </c>
      <c r="AI362" s="46" t="e">
        <f t="shared" si="283"/>
        <v>#DIV/0!</v>
      </c>
      <c r="AJ362" s="46" t="e">
        <f t="shared" si="284"/>
        <v>#DIV/0!</v>
      </c>
      <c r="AK362" s="61">
        <v>1</v>
      </c>
      <c r="AL362" s="27" t="e">
        <f t="shared" si="285"/>
        <v>#DIV/0!</v>
      </c>
      <c r="AM362" s="25" t="e">
        <f t="shared" si="271"/>
        <v>#DIV/0!</v>
      </c>
      <c r="AN362" s="25" t="e">
        <f t="shared" si="272"/>
        <v>#DIV/0!</v>
      </c>
      <c r="AO362" s="25" t="e">
        <f t="shared" si="286"/>
        <v>#DIV/0!</v>
      </c>
      <c r="AR362" s="11">
        <f t="shared" si="287"/>
        <v>180</v>
      </c>
      <c r="AS362" s="20" t="s">
        <v>147</v>
      </c>
      <c r="AU362" s="13" t="s">
        <v>142</v>
      </c>
      <c r="AV362" s="75" t="e">
        <f>VLOOKUP(AT362,Ülke!$A$1:$D$46,2,0)</f>
        <v>#N/A</v>
      </c>
      <c r="AW362" s="29" t="e">
        <f t="shared" si="288"/>
        <v>#DIV/0!</v>
      </c>
      <c r="AX362" s="64" t="e">
        <f t="shared" si="289"/>
        <v>#DIV/0!</v>
      </c>
      <c r="AY362" s="65">
        <v>43846</v>
      </c>
      <c r="AZ362" s="65">
        <v>44675</v>
      </c>
      <c r="BA362" s="50">
        <f t="shared" si="290"/>
        <v>-44675</v>
      </c>
      <c r="BB362" s="66" t="e">
        <f t="shared" si="291"/>
        <v>#DIV/0!</v>
      </c>
      <c r="BC362" s="67">
        <v>44676</v>
      </c>
      <c r="BD362" s="66" t="s">
        <v>118</v>
      </c>
      <c r="BE362" s="58" t="e">
        <f t="shared" si="292"/>
        <v>#DIV/0!</v>
      </c>
      <c r="BF362" s="30" t="e">
        <f t="shared" si="266"/>
        <v>#DIV/0!</v>
      </c>
      <c r="BG362" s="31"/>
      <c r="BH362" s="32" t="e">
        <f t="shared" si="293"/>
        <v>#DIV/0!</v>
      </c>
      <c r="BI362" s="28">
        <v>0.05</v>
      </c>
      <c r="BJ362" s="28">
        <v>2.5000000000000001E-2</v>
      </c>
      <c r="BK362" s="33" t="e">
        <f t="shared" si="273"/>
        <v>#DIV/0!</v>
      </c>
      <c r="BL362" s="33" t="e">
        <f t="shared" si="278"/>
        <v>#DIV/0!</v>
      </c>
      <c r="BM362" s="48" t="s">
        <v>139</v>
      </c>
      <c r="BO362" s="14" t="s">
        <v>84</v>
      </c>
      <c r="BP362" s="68"/>
      <c r="BQ362" s="14"/>
      <c r="BR362" s="35">
        <v>1257250.1000000001</v>
      </c>
      <c r="BS362" s="73">
        <v>62862.51</v>
      </c>
      <c r="BT362" s="98" t="e">
        <f t="shared" si="294"/>
        <v>#DIV/0!</v>
      </c>
      <c r="BU362" s="35">
        <v>45540</v>
      </c>
      <c r="BV362" s="36" t="s">
        <v>84</v>
      </c>
      <c r="BW362" s="37" t="s">
        <v>90</v>
      </c>
      <c r="BX362" s="38"/>
      <c r="BY362" s="36" t="s">
        <v>84</v>
      </c>
      <c r="BZ362" s="57">
        <v>2023</v>
      </c>
      <c r="CA362" s="32">
        <f>VLOOKUP(BZ362,$GP$1:$GR$17,2,0)</f>
        <v>31680</v>
      </c>
      <c r="CB362" s="32">
        <f>VLOOKUP(BZ362,$GP$1:$GR$17,3,0)</f>
        <v>264294</v>
      </c>
      <c r="CC362" s="32" t="e">
        <f t="shared" si="279"/>
        <v>#DIV/0!</v>
      </c>
      <c r="CD362" s="14" t="str">
        <f t="shared" si="274"/>
        <v/>
      </c>
      <c r="CF362" s="69">
        <f t="shared" si="275"/>
        <v>45540</v>
      </c>
      <c r="CG362" s="69" t="e">
        <f t="shared" si="276"/>
        <v>#DIV/0!</v>
      </c>
      <c r="CH362" s="69" t="e">
        <f t="shared" si="277"/>
        <v>#DIV/0!</v>
      </c>
    </row>
    <row r="363" spans="1:86" x14ac:dyDescent="0.25">
      <c r="A363" s="13"/>
      <c r="B363" s="13"/>
      <c r="C363" s="13"/>
      <c r="D363" s="24"/>
      <c r="E363" s="24"/>
      <c r="F363" s="100">
        <f t="shared" si="267"/>
        <v>0</v>
      </c>
      <c r="G363" s="21"/>
      <c r="J363" s="63"/>
      <c r="L363" s="63" t="s">
        <v>58</v>
      </c>
      <c r="M363" s="23" t="s">
        <v>61</v>
      </c>
      <c r="N363" s="13" t="s">
        <v>170</v>
      </c>
      <c r="O363" s="13" t="s">
        <v>148</v>
      </c>
      <c r="P363" s="13" t="s">
        <v>171</v>
      </c>
      <c r="U363" s="12">
        <f t="shared" si="281"/>
        <v>90</v>
      </c>
      <c r="X363" s="13"/>
      <c r="Y363" s="13"/>
      <c r="AA363" s="34" t="s">
        <v>84</v>
      </c>
      <c r="AB363" s="25">
        <v>0</v>
      </c>
      <c r="AC363" s="25">
        <f t="shared" si="268"/>
        <v>0</v>
      </c>
      <c r="AD363" s="55"/>
      <c r="AE363" s="55"/>
      <c r="AF363" s="45">
        <f t="shared" si="269"/>
        <v>0</v>
      </c>
      <c r="AG363" s="46" t="e">
        <f t="shared" si="282"/>
        <v>#DIV/0!</v>
      </c>
      <c r="AH363" s="26">
        <f t="shared" si="270"/>
        <v>0</v>
      </c>
      <c r="AI363" s="46" t="e">
        <f t="shared" si="283"/>
        <v>#DIV/0!</v>
      </c>
      <c r="AJ363" s="46" t="e">
        <f t="shared" si="284"/>
        <v>#DIV/0!</v>
      </c>
      <c r="AK363" s="61">
        <v>1</v>
      </c>
      <c r="AL363" s="27" t="e">
        <f t="shared" si="285"/>
        <v>#DIV/0!</v>
      </c>
      <c r="AM363" s="25" t="e">
        <f t="shared" si="271"/>
        <v>#DIV/0!</v>
      </c>
      <c r="AN363" s="25" t="e">
        <f t="shared" si="272"/>
        <v>#DIV/0!</v>
      </c>
      <c r="AO363" s="25" t="e">
        <f t="shared" si="286"/>
        <v>#DIV/0!</v>
      </c>
      <c r="AR363" s="11">
        <f t="shared" si="287"/>
        <v>180</v>
      </c>
      <c r="AS363" s="20" t="s">
        <v>147</v>
      </c>
      <c r="AU363" s="13" t="s">
        <v>142</v>
      </c>
      <c r="AV363" s="75" t="e">
        <f>VLOOKUP(AT363,Ülke!$A$1:$D$46,2,0)</f>
        <v>#N/A</v>
      </c>
      <c r="AW363" s="29" t="e">
        <f t="shared" si="288"/>
        <v>#DIV/0!</v>
      </c>
      <c r="AX363" s="64" t="e">
        <f t="shared" si="289"/>
        <v>#DIV/0!</v>
      </c>
      <c r="AY363" s="65">
        <v>43846</v>
      </c>
      <c r="AZ363" s="65">
        <v>44675</v>
      </c>
      <c r="BA363" s="50">
        <f t="shared" si="290"/>
        <v>-44675</v>
      </c>
      <c r="BB363" s="66" t="e">
        <f t="shared" si="291"/>
        <v>#DIV/0!</v>
      </c>
      <c r="BC363" s="67">
        <v>44676</v>
      </c>
      <c r="BD363" s="66" t="s">
        <v>118</v>
      </c>
      <c r="BE363" s="58" t="e">
        <f t="shared" si="292"/>
        <v>#DIV/0!</v>
      </c>
      <c r="BF363" s="30" t="e">
        <f t="shared" si="266"/>
        <v>#DIV/0!</v>
      </c>
      <c r="BG363" s="31"/>
      <c r="BH363" s="32" t="e">
        <f t="shared" si="293"/>
        <v>#DIV/0!</v>
      </c>
      <c r="BI363" s="28">
        <v>0.05</v>
      </c>
      <c r="BJ363" s="28">
        <v>2.5000000000000001E-2</v>
      </c>
      <c r="BK363" s="33" t="e">
        <f t="shared" si="273"/>
        <v>#DIV/0!</v>
      </c>
      <c r="BL363" s="33" t="e">
        <f t="shared" si="278"/>
        <v>#DIV/0!</v>
      </c>
      <c r="BM363" s="48" t="s">
        <v>139</v>
      </c>
      <c r="BO363" s="14" t="s">
        <v>84</v>
      </c>
      <c r="BP363" s="68"/>
      <c r="BQ363" s="14"/>
      <c r="BR363" s="35">
        <v>1257250.1000000001</v>
      </c>
      <c r="BS363" s="73">
        <v>62862.51</v>
      </c>
      <c r="BT363" s="98" t="e">
        <f t="shared" si="294"/>
        <v>#DIV/0!</v>
      </c>
      <c r="BU363" s="35">
        <v>45540</v>
      </c>
      <c r="BV363" s="36" t="s">
        <v>84</v>
      </c>
      <c r="BW363" s="37" t="s">
        <v>90</v>
      </c>
      <c r="BX363" s="38"/>
      <c r="BY363" s="36" t="s">
        <v>84</v>
      </c>
      <c r="BZ363" s="57">
        <v>2023</v>
      </c>
      <c r="CA363" s="32">
        <f>VLOOKUP(BZ363,$GP$1:$GR$17,2,0)</f>
        <v>31680</v>
      </c>
      <c r="CB363" s="32">
        <f>VLOOKUP(BZ363,$GP$1:$GR$17,3,0)</f>
        <v>264294</v>
      </c>
      <c r="CC363" s="32" t="e">
        <f t="shared" si="279"/>
        <v>#DIV/0!</v>
      </c>
      <c r="CD363" s="14" t="str">
        <f t="shared" si="274"/>
        <v/>
      </c>
      <c r="CF363" s="69">
        <f t="shared" si="275"/>
        <v>45540</v>
      </c>
      <c r="CG363" s="69" t="e">
        <f t="shared" si="276"/>
        <v>#DIV/0!</v>
      </c>
      <c r="CH363" s="69" t="e">
        <f t="shared" si="277"/>
        <v>#DIV/0!</v>
      </c>
    </row>
    <row r="364" spans="1:86" x14ac:dyDescent="0.25">
      <c r="A364" s="13"/>
      <c r="B364" s="13"/>
      <c r="C364" s="13"/>
      <c r="D364" s="24"/>
      <c r="E364" s="24"/>
      <c r="F364" s="100">
        <f t="shared" si="267"/>
        <v>0</v>
      </c>
      <c r="G364" s="21"/>
      <c r="J364" s="63"/>
      <c r="L364" s="63" t="s">
        <v>58</v>
      </c>
      <c r="M364" s="23" t="s">
        <v>61</v>
      </c>
      <c r="N364" s="13" t="s">
        <v>170</v>
      </c>
      <c r="O364" s="13" t="s">
        <v>148</v>
      </c>
      <c r="P364" s="13" t="s">
        <v>171</v>
      </c>
      <c r="U364" s="12">
        <f t="shared" si="281"/>
        <v>90</v>
      </c>
      <c r="X364" s="13"/>
      <c r="Y364" s="13"/>
      <c r="AA364" s="34" t="s">
        <v>84</v>
      </c>
      <c r="AB364" s="25">
        <v>0</v>
      </c>
      <c r="AC364" s="25">
        <f t="shared" si="268"/>
        <v>0</v>
      </c>
      <c r="AD364" s="55"/>
      <c r="AE364" s="55"/>
      <c r="AF364" s="45">
        <f t="shared" si="269"/>
        <v>0</v>
      </c>
      <c r="AG364" s="46" t="e">
        <f t="shared" si="282"/>
        <v>#DIV/0!</v>
      </c>
      <c r="AH364" s="26">
        <f t="shared" si="270"/>
        <v>0</v>
      </c>
      <c r="AI364" s="46" t="e">
        <f t="shared" si="283"/>
        <v>#DIV/0!</v>
      </c>
      <c r="AJ364" s="46" t="e">
        <f t="shared" si="284"/>
        <v>#DIV/0!</v>
      </c>
      <c r="AK364" s="61">
        <v>1</v>
      </c>
      <c r="AL364" s="27" t="e">
        <f t="shared" si="285"/>
        <v>#DIV/0!</v>
      </c>
      <c r="AM364" s="25" t="e">
        <f t="shared" si="271"/>
        <v>#DIV/0!</v>
      </c>
      <c r="AN364" s="25" t="e">
        <f t="shared" si="272"/>
        <v>#DIV/0!</v>
      </c>
      <c r="AO364" s="25" t="e">
        <f t="shared" si="286"/>
        <v>#DIV/0!</v>
      </c>
      <c r="AR364" s="11">
        <f t="shared" si="287"/>
        <v>180</v>
      </c>
      <c r="AS364" s="20" t="s">
        <v>147</v>
      </c>
      <c r="AU364" s="13" t="s">
        <v>142</v>
      </c>
      <c r="AV364" s="75" t="e">
        <f>VLOOKUP(AT364,Ülke!$A$1:$D$46,2,0)</f>
        <v>#N/A</v>
      </c>
      <c r="AW364" s="29" t="e">
        <f t="shared" si="288"/>
        <v>#DIV/0!</v>
      </c>
      <c r="AX364" s="64" t="e">
        <f t="shared" si="289"/>
        <v>#DIV/0!</v>
      </c>
      <c r="AY364" s="65">
        <v>43846</v>
      </c>
      <c r="AZ364" s="65">
        <v>44675</v>
      </c>
      <c r="BA364" s="50">
        <f t="shared" si="290"/>
        <v>-44675</v>
      </c>
      <c r="BB364" s="66" t="e">
        <f t="shared" si="291"/>
        <v>#DIV/0!</v>
      </c>
      <c r="BC364" s="67">
        <v>44676</v>
      </c>
      <c r="BD364" s="66" t="s">
        <v>118</v>
      </c>
      <c r="BE364" s="58" t="e">
        <f t="shared" si="292"/>
        <v>#DIV/0!</v>
      </c>
      <c r="BF364" s="30" t="e">
        <f t="shared" si="266"/>
        <v>#DIV/0!</v>
      </c>
      <c r="BG364" s="31"/>
      <c r="BH364" s="32" t="e">
        <f t="shared" si="293"/>
        <v>#DIV/0!</v>
      </c>
      <c r="BI364" s="28">
        <v>0.05</v>
      </c>
      <c r="BJ364" s="28">
        <v>2.5000000000000001E-2</v>
      </c>
      <c r="BK364" s="33" t="e">
        <f t="shared" si="273"/>
        <v>#DIV/0!</v>
      </c>
      <c r="BL364" s="33" t="e">
        <f t="shared" si="278"/>
        <v>#DIV/0!</v>
      </c>
      <c r="BM364" s="48" t="s">
        <v>139</v>
      </c>
      <c r="BO364" s="14" t="s">
        <v>84</v>
      </c>
      <c r="BP364" s="68"/>
      <c r="BQ364" s="14"/>
      <c r="BR364" s="35">
        <v>1257250.1000000001</v>
      </c>
      <c r="BS364" s="73">
        <v>62862.51</v>
      </c>
      <c r="BT364" s="98" t="e">
        <f t="shared" si="294"/>
        <v>#DIV/0!</v>
      </c>
      <c r="BU364" s="35">
        <v>45540</v>
      </c>
      <c r="BV364" s="36" t="s">
        <v>84</v>
      </c>
      <c r="BW364" s="37" t="s">
        <v>90</v>
      </c>
      <c r="BX364" s="38"/>
      <c r="BY364" s="36" t="s">
        <v>84</v>
      </c>
      <c r="BZ364" s="57">
        <v>2023</v>
      </c>
      <c r="CA364" s="32">
        <f>VLOOKUP(BZ364,$GP$1:$GR$17,2,0)</f>
        <v>31680</v>
      </c>
      <c r="CB364" s="32">
        <f>VLOOKUP(BZ364,$GP$1:$GR$17,3,0)</f>
        <v>264294</v>
      </c>
      <c r="CC364" s="32" t="e">
        <f t="shared" si="279"/>
        <v>#DIV/0!</v>
      </c>
      <c r="CD364" s="14" t="str">
        <f t="shared" si="274"/>
        <v/>
      </c>
      <c r="CF364" s="69">
        <f t="shared" si="275"/>
        <v>45540</v>
      </c>
      <c r="CG364" s="69" t="e">
        <f t="shared" si="276"/>
        <v>#DIV/0!</v>
      </c>
      <c r="CH364" s="69" t="e">
        <f t="shared" si="277"/>
        <v>#DIV/0!</v>
      </c>
    </row>
    <row r="365" spans="1:86" x14ac:dyDescent="0.25">
      <c r="A365" s="13"/>
      <c r="B365" s="13"/>
      <c r="C365" s="13"/>
      <c r="D365" s="24"/>
      <c r="E365" s="24"/>
      <c r="F365" s="100">
        <f t="shared" si="267"/>
        <v>0</v>
      </c>
      <c r="G365" s="21"/>
      <c r="J365" s="63"/>
      <c r="L365" s="63" t="s">
        <v>58</v>
      </c>
      <c r="M365" s="23" t="s">
        <v>61</v>
      </c>
      <c r="N365" s="13" t="s">
        <v>170</v>
      </c>
      <c r="O365" s="13" t="s">
        <v>148</v>
      </c>
      <c r="P365" s="13" t="s">
        <v>171</v>
      </c>
      <c r="U365" s="12">
        <f t="shared" si="281"/>
        <v>90</v>
      </c>
      <c r="X365" s="13"/>
      <c r="Y365" s="13"/>
      <c r="AA365" s="34" t="s">
        <v>84</v>
      </c>
      <c r="AB365" s="25">
        <v>0</v>
      </c>
      <c r="AC365" s="25">
        <f t="shared" si="268"/>
        <v>0</v>
      </c>
      <c r="AD365" s="55"/>
      <c r="AE365" s="55"/>
      <c r="AF365" s="45">
        <f t="shared" si="269"/>
        <v>0</v>
      </c>
      <c r="AG365" s="46" t="e">
        <f t="shared" si="282"/>
        <v>#DIV/0!</v>
      </c>
      <c r="AH365" s="26">
        <f t="shared" si="270"/>
        <v>0</v>
      </c>
      <c r="AI365" s="46" t="e">
        <f t="shared" si="283"/>
        <v>#DIV/0!</v>
      </c>
      <c r="AJ365" s="46" t="e">
        <f t="shared" si="284"/>
        <v>#DIV/0!</v>
      </c>
      <c r="AK365" s="61">
        <v>1</v>
      </c>
      <c r="AL365" s="27" t="e">
        <f t="shared" si="285"/>
        <v>#DIV/0!</v>
      </c>
      <c r="AM365" s="25" t="e">
        <f t="shared" si="271"/>
        <v>#DIV/0!</v>
      </c>
      <c r="AN365" s="25" t="e">
        <f t="shared" si="272"/>
        <v>#DIV/0!</v>
      </c>
      <c r="AO365" s="25" t="e">
        <f t="shared" si="286"/>
        <v>#DIV/0!</v>
      </c>
      <c r="AR365" s="11">
        <f t="shared" si="287"/>
        <v>180</v>
      </c>
      <c r="AS365" s="20" t="s">
        <v>147</v>
      </c>
      <c r="AU365" s="13" t="s">
        <v>142</v>
      </c>
      <c r="AV365" s="75" t="e">
        <f>VLOOKUP(AT365,Ülke!$A$1:$D$46,2,0)</f>
        <v>#N/A</v>
      </c>
      <c r="AW365" s="29" t="e">
        <f t="shared" si="288"/>
        <v>#DIV/0!</v>
      </c>
      <c r="AX365" s="64" t="e">
        <f t="shared" si="289"/>
        <v>#DIV/0!</v>
      </c>
      <c r="AY365" s="65">
        <v>43846</v>
      </c>
      <c r="AZ365" s="65">
        <v>44675</v>
      </c>
      <c r="BA365" s="50">
        <f t="shared" si="290"/>
        <v>-44675</v>
      </c>
      <c r="BB365" s="66" t="e">
        <f t="shared" si="291"/>
        <v>#DIV/0!</v>
      </c>
      <c r="BC365" s="67">
        <v>44676</v>
      </c>
      <c r="BD365" s="66" t="s">
        <v>118</v>
      </c>
      <c r="BE365" s="58" t="e">
        <f t="shared" si="292"/>
        <v>#DIV/0!</v>
      </c>
      <c r="BF365" s="30" t="e">
        <f t="shared" si="266"/>
        <v>#DIV/0!</v>
      </c>
      <c r="BG365" s="31"/>
      <c r="BH365" s="32" t="e">
        <f t="shared" si="293"/>
        <v>#DIV/0!</v>
      </c>
      <c r="BI365" s="28">
        <v>0.05</v>
      </c>
      <c r="BJ365" s="28">
        <v>2.5000000000000001E-2</v>
      </c>
      <c r="BK365" s="33" t="e">
        <f t="shared" si="273"/>
        <v>#DIV/0!</v>
      </c>
      <c r="BL365" s="33" t="e">
        <f t="shared" si="278"/>
        <v>#DIV/0!</v>
      </c>
      <c r="BM365" s="48" t="s">
        <v>139</v>
      </c>
      <c r="BO365" s="14" t="s">
        <v>84</v>
      </c>
      <c r="BP365" s="68"/>
      <c r="BQ365" s="14"/>
      <c r="BR365" s="35">
        <v>1257250.1000000001</v>
      </c>
      <c r="BS365" s="73">
        <v>62862.51</v>
      </c>
      <c r="BT365" s="98" t="e">
        <f t="shared" si="294"/>
        <v>#DIV/0!</v>
      </c>
      <c r="BU365" s="35">
        <v>45540</v>
      </c>
      <c r="BV365" s="36" t="s">
        <v>84</v>
      </c>
      <c r="BW365" s="37" t="s">
        <v>90</v>
      </c>
      <c r="BX365" s="38"/>
      <c r="BY365" s="36" t="s">
        <v>84</v>
      </c>
      <c r="BZ365" s="57">
        <v>2023</v>
      </c>
      <c r="CA365" s="32">
        <f>VLOOKUP(BZ365,$GP$1:$GR$17,2,0)</f>
        <v>31680</v>
      </c>
      <c r="CB365" s="32">
        <f>VLOOKUP(BZ365,$GP$1:$GR$17,3,0)</f>
        <v>264294</v>
      </c>
      <c r="CC365" s="32" t="e">
        <f t="shared" si="279"/>
        <v>#DIV/0!</v>
      </c>
      <c r="CD365" s="14" t="str">
        <f t="shared" si="274"/>
        <v/>
      </c>
      <c r="CF365" s="69">
        <f t="shared" si="275"/>
        <v>45540</v>
      </c>
      <c r="CG365" s="69" t="e">
        <f t="shared" si="276"/>
        <v>#DIV/0!</v>
      </c>
      <c r="CH365" s="69" t="e">
        <f t="shared" si="277"/>
        <v>#DIV/0!</v>
      </c>
    </row>
    <row r="366" spans="1:86" x14ac:dyDescent="0.25">
      <c r="A366" s="13"/>
      <c r="B366" s="13"/>
      <c r="C366" s="13"/>
      <c r="D366" s="24"/>
      <c r="E366" s="24"/>
      <c r="F366" s="100">
        <f t="shared" si="267"/>
        <v>0</v>
      </c>
      <c r="G366" s="21"/>
      <c r="J366" s="63"/>
      <c r="L366" s="63" t="s">
        <v>58</v>
      </c>
      <c r="M366" s="23" t="s">
        <v>61</v>
      </c>
      <c r="N366" s="13" t="s">
        <v>170</v>
      </c>
      <c r="O366" s="13" t="s">
        <v>148</v>
      </c>
      <c r="P366" s="13" t="s">
        <v>171</v>
      </c>
      <c r="U366" s="12">
        <f t="shared" si="281"/>
        <v>90</v>
      </c>
      <c r="X366" s="13"/>
      <c r="Y366" s="13"/>
      <c r="AA366" s="34" t="s">
        <v>84</v>
      </c>
      <c r="AB366" s="25">
        <v>0</v>
      </c>
      <c r="AC366" s="25">
        <f t="shared" si="268"/>
        <v>0</v>
      </c>
      <c r="AD366" s="55"/>
      <c r="AE366" s="55"/>
      <c r="AF366" s="45">
        <f t="shared" si="269"/>
        <v>0</v>
      </c>
      <c r="AG366" s="46" t="e">
        <f t="shared" si="282"/>
        <v>#DIV/0!</v>
      </c>
      <c r="AH366" s="26">
        <f t="shared" si="270"/>
        <v>0</v>
      </c>
      <c r="AI366" s="46" t="e">
        <f t="shared" si="283"/>
        <v>#DIV/0!</v>
      </c>
      <c r="AJ366" s="46" t="e">
        <f t="shared" si="284"/>
        <v>#DIV/0!</v>
      </c>
      <c r="AK366" s="61">
        <v>1</v>
      </c>
      <c r="AL366" s="27" t="e">
        <f t="shared" si="285"/>
        <v>#DIV/0!</v>
      </c>
      <c r="AM366" s="25" t="e">
        <f t="shared" si="271"/>
        <v>#DIV/0!</v>
      </c>
      <c r="AN366" s="25" t="e">
        <f t="shared" si="272"/>
        <v>#DIV/0!</v>
      </c>
      <c r="AO366" s="25" t="e">
        <f t="shared" si="286"/>
        <v>#DIV/0!</v>
      </c>
      <c r="AR366" s="11">
        <f t="shared" si="287"/>
        <v>180</v>
      </c>
      <c r="AS366" s="20" t="s">
        <v>147</v>
      </c>
      <c r="AU366" s="13" t="s">
        <v>142</v>
      </c>
      <c r="AV366" s="75" t="e">
        <f>VLOOKUP(AT366,Ülke!$A$1:$D$46,2,0)</f>
        <v>#N/A</v>
      </c>
      <c r="AW366" s="29" t="e">
        <f t="shared" si="288"/>
        <v>#DIV/0!</v>
      </c>
      <c r="AX366" s="64" t="e">
        <f t="shared" si="289"/>
        <v>#DIV/0!</v>
      </c>
      <c r="AY366" s="65">
        <v>43846</v>
      </c>
      <c r="AZ366" s="65">
        <v>44675</v>
      </c>
      <c r="BA366" s="50">
        <f t="shared" si="290"/>
        <v>-44675</v>
      </c>
      <c r="BB366" s="66" t="e">
        <f t="shared" si="291"/>
        <v>#DIV/0!</v>
      </c>
      <c r="BC366" s="67">
        <v>44676</v>
      </c>
      <c r="BD366" s="66" t="s">
        <v>118</v>
      </c>
      <c r="BE366" s="58" t="e">
        <f t="shared" si="292"/>
        <v>#DIV/0!</v>
      </c>
      <c r="BF366" s="30" t="e">
        <f t="shared" si="266"/>
        <v>#DIV/0!</v>
      </c>
      <c r="BG366" s="31"/>
      <c r="BH366" s="32" t="e">
        <f t="shared" si="293"/>
        <v>#DIV/0!</v>
      </c>
      <c r="BI366" s="28">
        <v>0.05</v>
      </c>
      <c r="BJ366" s="28">
        <v>2.5000000000000001E-2</v>
      </c>
      <c r="BK366" s="33" t="e">
        <f t="shared" si="273"/>
        <v>#DIV/0!</v>
      </c>
      <c r="BL366" s="33" t="e">
        <f t="shared" si="278"/>
        <v>#DIV/0!</v>
      </c>
      <c r="BM366" s="48" t="s">
        <v>139</v>
      </c>
      <c r="BO366" s="14" t="s">
        <v>84</v>
      </c>
      <c r="BP366" s="68"/>
      <c r="BQ366" s="14"/>
      <c r="BR366" s="35">
        <v>1257250.1000000001</v>
      </c>
      <c r="BS366" s="73">
        <v>62862.51</v>
      </c>
      <c r="BT366" s="98" t="e">
        <f t="shared" si="294"/>
        <v>#DIV/0!</v>
      </c>
      <c r="BU366" s="35">
        <v>45540</v>
      </c>
      <c r="BV366" s="36" t="s">
        <v>84</v>
      </c>
      <c r="BW366" s="37" t="s">
        <v>90</v>
      </c>
      <c r="BX366" s="38"/>
      <c r="BY366" s="36" t="s">
        <v>84</v>
      </c>
      <c r="BZ366" s="57">
        <v>2023</v>
      </c>
      <c r="CA366" s="32">
        <f>VLOOKUP(BZ366,$GP$1:$GR$17,2,0)</f>
        <v>31680</v>
      </c>
      <c r="CB366" s="32">
        <f>VLOOKUP(BZ366,$GP$1:$GR$17,3,0)</f>
        <v>264294</v>
      </c>
      <c r="CC366" s="32" t="e">
        <f t="shared" si="279"/>
        <v>#DIV/0!</v>
      </c>
      <c r="CD366" s="14" t="str">
        <f t="shared" si="274"/>
        <v/>
      </c>
      <c r="CF366" s="69">
        <f t="shared" si="275"/>
        <v>45540</v>
      </c>
      <c r="CG366" s="69" t="e">
        <f t="shared" si="276"/>
        <v>#DIV/0!</v>
      </c>
      <c r="CH366" s="69" t="e">
        <f t="shared" si="277"/>
        <v>#DIV/0!</v>
      </c>
    </row>
    <row r="367" spans="1:86" x14ac:dyDescent="0.25">
      <c r="A367" s="13"/>
      <c r="B367" s="13"/>
      <c r="C367" s="13"/>
      <c r="D367" s="24"/>
      <c r="E367" s="24"/>
      <c r="F367" s="100">
        <f t="shared" si="267"/>
        <v>0</v>
      </c>
      <c r="G367" s="21"/>
      <c r="J367" s="63"/>
      <c r="L367" s="63" t="s">
        <v>58</v>
      </c>
      <c r="M367" s="23" t="s">
        <v>61</v>
      </c>
      <c r="N367" s="13" t="s">
        <v>170</v>
      </c>
      <c r="O367" s="13" t="s">
        <v>148</v>
      </c>
      <c r="P367" s="13" t="s">
        <v>171</v>
      </c>
      <c r="U367" s="12">
        <f t="shared" si="281"/>
        <v>90</v>
      </c>
      <c r="X367" s="13"/>
      <c r="Y367" s="13"/>
      <c r="AA367" s="34" t="s">
        <v>84</v>
      </c>
      <c r="AB367" s="25">
        <v>0</v>
      </c>
      <c r="AC367" s="25">
        <f t="shared" si="268"/>
        <v>0</v>
      </c>
      <c r="AD367" s="55"/>
      <c r="AE367" s="55"/>
      <c r="AF367" s="45">
        <f t="shared" si="269"/>
        <v>0</v>
      </c>
      <c r="AG367" s="46" t="e">
        <f t="shared" si="282"/>
        <v>#DIV/0!</v>
      </c>
      <c r="AH367" s="26">
        <f t="shared" si="270"/>
        <v>0</v>
      </c>
      <c r="AI367" s="46" t="e">
        <f t="shared" si="283"/>
        <v>#DIV/0!</v>
      </c>
      <c r="AJ367" s="46" t="e">
        <f t="shared" si="284"/>
        <v>#DIV/0!</v>
      </c>
      <c r="AK367" s="61">
        <v>1</v>
      </c>
      <c r="AL367" s="27" t="e">
        <f t="shared" si="285"/>
        <v>#DIV/0!</v>
      </c>
      <c r="AM367" s="25" t="e">
        <f t="shared" si="271"/>
        <v>#DIV/0!</v>
      </c>
      <c r="AN367" s="25" t="e">
        <f t="shared" si="272"/>
        <v>#DIV/0!</v>
      </c>
      <c r="AO367" s="25" t="e">
        <f t="shared" si="286"/>
        <v>#DIV/0!</v>
      </c>
      <c r="AR367" s="11">
        <f t="shared" si="287"/>
        <v>180</v>
      </c>
      <c r="AS367" s="20" t="s">
        <v>147</v>
      </c>
      <c r="AU367" s="13" t="s">
        <v>142</v>
      </c>
      <c r="AV367" s="75" t="e">
        <f>VLOOKUP(AT367,Ülke!$A$1:$D$46,2,0)</f>
        <v>#N/A</v>
      </c>
      <c r="AW367" s="29" t="e">
        <f t="shared" si="288"/>
        <v>#DIV/0!</v>
      </c>
      <c r="AX367" s="64" t="e">
        <f t="shared" si="289"/>
        <v>#DIV/0!</v>
      </c>
      <c r="AY367" s="65">
        <v>43846</v>
      </c>
      <c r="AZ367" s="65">
        <v>44675</v>
      </c>
      <c r="BA367" s="50">
        <f t="shared" si="290"/>
        <v>-44675</v>
      </c>
      <c r="BB367" s="66" t="e">
        <f t="shared" si="291"/>
        <v>#DIV/0!</v>
      </c>
      <c r="BC367" s="67">
        <v>44676</v>
      </c>
      <c r="BD367" s="66" t="s">
        <v>118</v>
      </c>
      <c r="BE367" s="58" t="e">
        <f t="shared" si="292"/>
        <v>#DIV/0!</v>
      </c>
      <c r="BF367" s="30" t="e">
        <f t="shared" si="266"/>
        <v>#DIV/0!</v>
      </c>
      <c r="BG367" s="31"/>
      <c r="BH367" s="32" t="e">
        <f t="shared" si="293"/>
        <v>#DIV/0!</v>
      </c>
      <c r="BI367" s="28">
        <v>0.05</v>
      </c>
      <c r="BJ367" s="28">
        <v>2.5000000000000001E-2</v>
      </c>
      <c r="BK367" s="33" t="e">
        <f t="shared" si="273"/>
        <v>#DIV/0!</v>
      </c>
      <c r="BL367" s="33" t="e">
        <f t="shared" si="278"/>
        <v>#DIV/0!</v>
      </c>
      <c r="BM367" s="48" t="s">
        <v>139</v>
      </c>
      <c r="BO367" s="14" t="s">
        <v>84</v>
      </c>
      <c r="BP367" s="68"/>
      <c r="BQ367" s="14"/>
      <c r="BR367" s="35">
        <v>1257250.1000000001</v>
      </c>
      <c r="BS367" s="73">
        <v>62862.51</v>
      </c>
      <c r="BT367" s="98" t="e">
        <f t="shared" si="294"/>
        <v>#DIV/0!</v>
      </c>
      <c r="BU367" s="35">
        <v>45540</v>
      </c>
      <c r="BV367" s="36" t="s">
        <v>84</v>
      </c>
      <c r="BW367" s="37" t="s">
        <v>90</v>
      </c>
      <c r="BX367" s="38"/>
      <c r="BY367" s="36" t="s">
        <v>84</v>
      </c>
      <c r="BZ367" s="57">
        <v>2023</v>
      </c>
      <c r="CA367" s="32">
        <f>VLOOKUP(BZ367,$GP$1:$GR$17,2,0)</f>
        <v>31680</v>
      </c>
      <c r="CB367" s="32">
        <f>VLOOKUP(BZ367,$GP$1:$GR$17,3,0)</f>
        <v>264294</v>
      </c>
      <c r="CC367" s="32" t="e">
        <f t="shared" si="279"/>
        <v>#DIV/0!</v>
      </c>
      <c r="CD367" s="14" t="str">
        <f t="shared" si="274"/>
        <v/>
      </c>
      <c r="CF367" s="69">
        <f t="shared" si="275"/>
        <v>45540</v>
      </c>
      <c r="CG367" s="69" t="e">
        <f t="shared" si="276"/>
        <v>#DIV/0!</v>
      </c>
      <c r="CH367" s="69" t="e">
        <f t="shared" si="277"/>
        <v>#DIV/0!</v>
      </c>
    </row>
    <row r="368" spans="1:86" x14ac:dyDescent="0.25">
      <c r="A368" s="13"/>
      <c r="B368" s="13"/>
      <c r="C368" s="13"/>
      <c r="D368" s="24"/>
      <c r="E368" s="24"/>
      <c r="F368" s="100">
        <f t="shared" si="267"/>
        <v>0</v>
      </c>
      <c r="G368" s="21"/>
      <c r="J368" s="63"/>
      <c r="L368" s="63" t="s">
        <v>58</v>
      </c>
      <c r="M368" s="23" t="s">
        <v>61</v>
      </c>
      <c r="N368" s="13" t="s">
        <v>170</v>
      </c>
      <c r="O368" s="13" t="s">
        <v>148</v>
      </c>
      <c r="P368" s="13" t="s">
        <v>171</v>
      </c>
      <c r="U368" s="12">
        <f t="shared" si="281"/>
        <v>90</v>
      </c>
      <c r="X368" s="13"/>
      <c r="Y368" s="13"/>
      <c r="AA368" s="34" t="s">
        <v>84</v>
      </c>
      <c r="AB368" s="25">
        <v>0</v>
      </c>
      <c r="AC368" s="25">
        <f t="shared" si="268"/>
        <v>0</v>
      </c>
      <c r="AD368" s="55"/>
      <c r="AE368" s="55"/>
      <c r="AF368" s="45">
        <f t="shared" si="269"/>
        <v>0</v>
      </c>
      <c r="AG368" s="46" t="e">
        <f t="shared" si="282"/>
        <v>#DIV/0!</v>
      </c>
      <c r="AH368" s="26">
        <f t="shared" si="270"/>
        <v>0</v>
      </c>
      <c r="AI368" s="46" t="e">
        <f t="shared" si="283"/>
        <v>#DIV/0!</v>
      </c>
      <c r="AJ368" s="46" t="e">
        <f t="shared" si="284"/>
        <v>#DIV/0!</v>
      </c>
      <c r="AK368" s="61">
        <v>1</v>
      </c>
      <c r="AL368" s="27" t="e">
        <f t="shared" si="285"/>
        <v>#DIV/0!</v>
      </c>
      <c r="AM368" s="25" t="e">
        <f t="shared" si="271"/>
        <v>#DIV/0!</v>
      </c>
      <c r="AN368" s="25" t="e">
        <f t="shared" si="272"/>
        <v>#DIV/0!</v>
      </c>
      <c r="AO368" s="25" t="e">
        <f t="shared" si="286"/>
        <v>#DIV/0!</v>
      </c>
      <c r="AR368" s="11">
        <f t="shared" si="287"/>
        <v>180</v>
      </c>
      <c r="AS368" s="20" t="s">
        <v>147</v>
      </c>
      <c r="AU368" s="13" t="s">
        <v>142</v>
      </c>
      <c r="AV368" s="75" t="e">
        <f>VLOOKUP(AT368,Ülke!$A$1:$D$46,2,0)</f>
        <v>#N/A</v>
      </c>
      <c r="AW368" s="29" t="e">
        <f t="shared" si="288"/>
        <v>#DIV/0!</v>
      </c>
      <c r="AX368" s="64" t="e">
        <f t="shared" si="289"/>
        <v>#DIV/0!</v>
      </c>
      <c r="AY368" s="65">
        <v>43846</v>
      </c>
      <c r="AZ368" s="65">
        <v>44675</v>
      </c>
      <c r="BA368" s="50">
        <f t="shared" si="290"/>
        <v>-44675</v>
      </c>
      <c r="BB368" s="66" t="e">
        <f t="shared" si="291"/>
        <v>#DIV/0!</v>
      </c>
      <c r="BC368" s="67">
        <v>44676</v>
      </c>
      <c r="BD368" s="66" t="s">
        <v>118</v>
      </c>
      <c r="BE368" s="58" t="e">
        <f t="shared" si="292"/>
        <v>#DIV/0!</v>
      </c>
      <c r="BF368" s="30" t="e">
        <f t="shared" si="266"/>
        <v>#DIV/0!</v>
      </c>
      <c r="BG368" s="31"/>
      <c r="BH368" s="32" t="e">
        <f t="shared" si="293"/>
        <v>#DIV/0!</v>
      </c>
      <c r="BI368" s="28">
        <v>0.05</v>
      </c>
      <c r="BJ368" s="28">
        <v>2.5000000000000001E-2</v>
      </c>
      <c r="BK368" s="33" t="e">
        <f t="shared" si="273"/>
        <v>#DIV/0!</v>
      </c>
      <c r="BL368" s="33" t="e">
        <f t="shared" si="278"/>
        <v>#DIV/0!</v>
      </c>
      <c r="BM368" s="48" t="s">
        <v>139</v>
      </c>
      <c r="BO368" s="14" t="s">
        <v>84</v>
      </c>
      <c r="BP368" s="68"/>
      <c r="BQ368" s="14"/>
      <c r="BR368" s="35">
        <v>1257250.1000000001</v>
      </c>
      <c r="BS368" s="73">
        <v>62862.51</v>
      </c>
      <c r="BT368" s="98" t="e">
        <f t="shared" si="294"/>
        <v>#DIV/0!</v>
      </c>
      <c r="BU368" s="35">
        <v>45540</v>
      </c>
      <c r="BV368" s="36" t="s">
        <v>84</v>
      </c>
      <c r="BW368" s="37" t="s">
        <v>90</v>
      </c>
      <c r="BX368" s="38"/>
      <c r="BY368" s="36" t="s">
        <v>84</v>
      </c>
      <c r="BZ368" s="57">
        <v>2023</v>
      </c>
      <c r="CA368" s="32">
        <f>VLOOKUP(BZ368,$GP$1:$GR$17,2,0)</f>
        <v>31680</v>
      </c>
      <c r="CB368" s="32">
        <f>VLOOKUP(BZ368,$GP$1:$GR$17,3,0)</f>
        <v>264294</v>
      </c>
      <c r="CC368" s="32" t="e">
        <f t="shared" si="279"/>
        <v>#DIV/0!</v>
      </c>
      <c r="CD368" s="14" t="str">
        <f t="shared" si="274"/>
        <v/>
      </c>
      <c r="CF368" s="69">
        <f t="shared" si="275"/>
        <v>45540</v>
      </c>
      <c r="CG368" s="69" t="e">
        <f t="shared" si="276"/>
        <v>#DIV/0!</v>
      </c>
      <c r="CH368" s="69" t="e">
        <f t="shared" si="277"/>
        <v>#DIV/0!</v>
      </c>
    </row>
    <row r="369" spans="1:86" x14ac:dyDescent="0.25">
      <c r="A369" s="13"/>
      <c r="B369" s="13"/>
      <c r="C369" s="13"/>
      <c r="D369" s="24"/>
      <c r="E369" s="24"/>
      <c r="F369" s="100">
        <f t="shared" si="267"/>
        <v>0</v>
      </c>
      <c r="G369" s="21"/>
      <c r="J369" s="63"/>
      <c r="L369" s="63" t="s">
        <v>58</v>
      </c>
      <c r="M369" s="23" t="s">
        <v>61</v>
      </c>
      <c r="N369" s="13" t="s">
        <v>170</v>
      </c>
      <c r="O369" s="13" t="s">
        <v>148</v>
      </c>
      <c r="P369" s="13" t="s">
        <v>171</v>
      </c>
      <c r="U369" s="12">
        <f t="shared" si="281"/>
        <v>90</v>
      </c>
      <c r="X369" s="13"/>
      <c r="Y369" s="13"/>
      <c r="AA369" s="34" t="s">
        <v>84</v>
      </c>
      <c r="AB369" s="25">
        <v>0</v>
      </c>
      <c r="AC369" s="25">
        <f t="shared" si="268"/>
        <v>0</v>
      </c>
      <c r="AD369" s="55"/>
      <c r="AE369" s="55"/>
      <c r="AF369" s="45">
        <f t="shared" si="269"/>
        <v>0</v>
      </c>
      <c r="AG369" s="46" t="e">
        <f t="shared" si="282"/>
        <v>#DIV/0!</v>
      </c>
      <c r="AH369" s="26">
        <f t="shared" si="270"/>
        <v>0</v>
      </c>
      <c r="AI369" s="46" t="e">
        <f t="shared" si="283"/>
        <v>#DIV/0!</v>
      </c>
      <c r="AJ369" s="46" t="e">
        <f t="shared" si="284"/>
        <v>#DIV/0!</v>
      </c>
      <c r="AK369" s="61">
        <v>1</v>
      </c>
      <c r="AL369" s="27" t="e">
        <f t="shared" si="285"/>
        <v>#DIV/0!</v>
      </c>
      <c r="AM369" s="25" t="e">
        <f t="shared" si="271"/>
        <v>#DIV/0!</v>
      </c>
      <c r="AN369" s="25" t="e">
        <f t="shared" si="272"/>
        <v>#DIV/0!</v>
      </c>
      <c r="AO369" s="25" t="e">
        <f t="shared" si="286"/>
        <v>#DIV/0!</v>
      </c>
      <c r="AR369" s="11">
        <f t="shared" si="287"/>
        <v>180</v>
      </c>
      <c r="AS369" s="20" t="s">
        <v>147</v>
      </c>
      <c r="AU369" s="13" t="s">
        <v>142</v>
      </c>
      <c r="AV369" s="75" t="e">
        <f>VLOOKUP(AT369,Ülke!$A$1:$D$46,2,0)</f>
        <v>#N/A</v>
      </c>
      <c r="AW369" s="29" t="e">
        <f t="shared" si="288"/>
        <v>#DIV/0!</v>
      </c>
      <c r="AX369" s="64" t="e">
        <f t="shared" si="289"/>
        <v>#DIV/0!</v>
      </c>
      <c r="AY369" s="65">
        <v>43846</v>
      </c>
      <c r="AZ369" s="65">
        <v>44675</v>
      </c>
      <c r="BA369" s="50">
        <f t="shared" si="290"/>
        <v>-44675</v>
      </c>
      <c r="BB369" s="66" t="e">
        <f t="shared" si="291"/>
        <v>#DIV/0!</v>
      </c>
      <c r="BC369" s="67">
        <v>44676</v>
      </c>
      <c r="BD369" s="66" t="s">
        <v>118</v>
      </c>
      <c r="BE369" s="58" t="e">
        <f t="shared" si="292"/>
        <v>#DIV/0!</v>
      </c>
      <c r="BF369" s="30" t="e">
        <f t="shared" si="266"/>
        <v>#DIV/0!</v>
      </c>
      <c r="BG369" s="31"/>
      <c r="BH369" s="32" t="e">
        <f t="shared" si="293"/>
        <v>#DIV/0!</v>
      </c>
      <c r="BI369" s="28">
        <v>0.05</v>
      </c>
      <c r="BJ369" s="28">
        <v>2.5000000000000001E-2</v>
      </c>
      <c r="BK369" s="33" t="e">
        <f t="shared" si="273"/>
        <v>#DIV/0!</v>
      </c>
      <c r="BL369" s="33" t="e">
        <f t="shared" si="278"/>
        <v>#DIV/0!</v>
      </c>
      <c r="BM369" s="48" t="s">
        <v>139</v>
      </c>
      <c r="BO369" s="14" t="s">
        <v>84</v>
      </c>
      <c r="BP369" s="68"/>
      <c r="BQ369" s="14"/>
      <c r="BR369" s="35">
        <v>1257250.1000000001</v>
      </c>
      <c r="BS369" s="73">
        <v>62862.51</v>
      </c>
      <c r="BT369" s="98" t="e">
        <f t="shared" si="294"/>
        <v>#DIV/0!</v>
      </c>
      <c r="BU369" s="35">
        <v>45540</v>
      </c>
      <c r="BV369" s="36" t="s">
        <v>84</v>
      </c>
      <c r="BW369" s="37" t="s">
        <v>90</v>
      </c>
      <c r="BX369" s="38"/>
      <c r="BY369" s="36" t="s">
        <v>84</v>
      </c>
      <c r="BZ369" s="57">
        <v>2023</v>
      </c>
      <c r="CA369" s="32">
        <f>VLOOKUP(BZ369,$GP$1:$GR$17,2,0)</f>
        <v>31680</v>
      </c>
      <c r="CB369" s="32">
        <f>VLOOKUP(BZ369,$GP$1:$GR$17,3,0)</f>
        <v>264294</v>
      </c>
      <c r="CC369" s="32" t="e">
        <f t="shared" si="279"/>
        <v>#DIV/0!</v>
      </c>
      <c r="CD369" s="14" t="str">
        <f t="shared" si="274"/>
        <v/>
      </c>
      <c r="CF369" s="69">
        <f t="shared" si="275"/>
        <v>45540</v>
      </c>
      <c r="CG369" s="69" t="e">
        <f t="shared" si="276"/>
        <v>#DIV/0!</v>
      </c>
      <c r="CH369" s="69" t="e">
        <f t="shared" si="277"/>
        <v>#DIV/0!</v>
      </c>
    </row>
    <row r="370" spans="1:86" x14ac:dyDescent="0.25">
      <c r="A370" s="13"/>
      <c r="B370" s="13"/>
      <c r="C370" s="13"/>
      <c r="D370" s="24"/>
      <c r="E370" s="24"/>
      <c r="F370" s="100">
        <f t="shared" si="267"/>
        <v>0</v>
      </c>
      <c r="G370" s="21"/>
      <c r="J370" s="63"/>
      <c r="L370" s="63" t="s">
        <v>58</v>
      </c>
      <c r="M370" s="23" t="s">
        <v>61</v>
      </c>
      <c r="N370" s="13" t="s">
        <v>170</v>
      </c>
      <c r="O370" s="13" t="s">
        <v>148</v>
      </c>
      <c r="P370" s="13" t="s">
        <v>171</v>
      </c>
      <c r="U370" s="12">
        <f t="shared" si="281"/>
        <v>90</v>
      </c>
      <c r="X370" s="13"/>
      <c r="Y370" s="13"/>
      <c r="AA370" s="34" t="s">
        <v>84</v>
      </c>
      <c r="AB370" s="25">
        <v>0</v>
      </c>
      <c r="AC370" s="25">
        <f t="shared" si="268"/>
        <v>0</v>
      </c>
      <c r="AD370" s="55"/>
      <c r="AE370" s="55"/>
      <c r="AF370" s="45">
        <f t="shared" si="269"/>
        <v>0</v>
      </c>
      <c r="AG370" s="46" t="e">
        <f t="shared" si="282"/>
        <v>#DIV/0!</v>
      </c>
      <c r="AH370" s="26">
        <f t="shared" si="270"/>
        <v>0</v>
      </c>
      <c r="AI370" s="46" t="e">
        <f t="shared" si="283"/>
        <v>#DIV/0!</v>
      </c>
      <c r="AJ370" s="46" t="e">
        <f t="shared" si="284"/>
        <v>#DIV/0!</v>
      </c>
      <c r="AK370" s="61">
        <v>1</v>
      </c>
      <c r="AL370" s="27" t="e">
        <f t="shared" si="285"/>
        <v>#DIV/0!</v>
      </c>
      <c r="AM370" s="25" t="e">
        <f t="shared" si="271"/>
        <v>#DIV/0!</v>
      </c>
      <c r="AN370" s="25" t="e">
        <f t="shared" si="272"/>
        <v>#DIV/0!</v>
      </c>
      <c r="AO370" s="25" t="e">
        <f t="shared" si="286"/>
        <v>#DIV/0!</v>
      </c>
      <c r="AR370" s="11">
        <f t="shared" si="287"/>
        <v>180</v>
      </c>
      <c r="AS370" s="20" t="s">
        <v>147</v>
      </c>
      <c r="AU370" s="13" t="s">
        <v>142</v>
      </c>
      <c r="AV370" s="75" t="e">
        <f>VLOOKUP(AT370,Ülke!$A$1:$D$46,2,0)</f>
        <v>#N/A</v>
      </c>
      <c r="AW370" s="29" t="e">
        <f t="shared" si="288"/>
        <v>#DIV/0!</v>
      </c>
      <c r="AX370" s="64" t="e">
        <f t="shared" si="289"/>
        <v>#DIV/0!</v>
      </c>
      <c r="AY370" s="65">
        <v>43846</v>
      </c>
      <c r="AZ370" s="65">
        <v>44675</v>
      </c>
      <c r="BA370" s="50">
        <f t="shared" si="290"/>
        <v>-44675</v>
      </c>
      <c r="BB370" s="66" t="e">
        <f t="shared" si="291"/>
        <v>#DIV/0!</v>
      </c>
      <c r="BC370" s="67">
        <v>44676</v>
      </c>
      <c r="BD370" s="66" t="s">
        <v>118</v>
      </c>
      <c r="BE370" s="58" t="e">
        <f t="shared" si="292"/>
        <v>#DIV/0!</v>
      </c>
      <c r="BF370" s="30" t="e">
        <f t="shared" si="266"/>
        <v>#DIV/0!</v>
      </c>
      <c r="BG370" s="31"/>
      <c r="BH370" s="32" t="e">
        <f t="shared" si="293"/>
        <v>#DIV/0!</v>
      </c>
      <c r="BI370" s="28">
        <v>0.05</v>
      </c>
      <c r="BJ370" s="28">
        <v>2.5000000000000001E-2</v>
      </c>
      <c r="BK370" s="33" t="e">
        <f t="shared" si="273"/>
        <v>#DIV/0!</v>
      </c>
      <c r="BL370" s="33" t="e">
        <f t="shared" si="278"/>
        <v>#DIV/0!</v>
      </c>
      <c r="BM370" s="48" t="s">
        <v>139</v>
      </c>
      <c r="BO370" s="14" t="s">
        <v>84</v>
      </c>
      <c r="BP370" s="68"/>
      <c r="BQ370" s="14"/>
      <c r="BR370" s="35">
        <v>1257250.1000000001</v>
      </c>
      <c r="BS370" s="73">
        <v>62862.51</v>
      </c>
      <c r="BT370" s="98" t="e">
        <f t="shared" si="294"/>
        <v>#DIV/0!</v>
      </c>
      <c r="BU370" s="35">
        <v>45540</v>
      </c>
      <c r="BV370" s="36" t="s">
        <v>84</v>
      </c>
      <c r="BW370" s="37" t="s">
        <v>90</v>
      </c>
      <c r="BX370" s="38"/>
      <c r="BY370" s="36" t="s">
        <v>84</v>
      </c>
      <c r="BZ370" s="57">
        <v>2023</v>
      </c>
      <c r="CA370" s="32">
        <f>VLOOKUP(BZ370,$GP$1:$GR$17,2,0)</f>
        <v>31680</v>
      </c>
      <c r="CB370" s="32">
        <f>VLOOKUP(BZ370,$GP$1:$GR$17,3,0)</f>
        <v>264294</v>
      </c>
      <c r="CC370" s="32" t="e">
        <f t="shared" si="279"/>
        <v>#DIV/0!</v>
      </c>
      <c r="CD370" s="14" t="str">
        <f t="shared" si="274"/>
        <v/>
      </c>
      <c r="CF370" s="69">
        <f t="shared" si="275"/>
        <v>45540</v>
      </c>
      <c r="CG370" s="69" t="e">
        <f t="shared" si="276"/>
        <v>#DIV/0!</v>
      </c>
      <c r="CH370" s="69" t="e">
        <f t="shared" si="277"/>
        <v>#DIV/0!</v>
      </c>
    </row>
    <row r="371" spans="1:86" x14ac:dyDescent="0.25">
      <c r="A371" s="13"/>
      <c r="B371" s="13"/>
      <c r="C371" s="13"/>
      <c r="D371" s="24"/>
      <c r="E371" s="24"/>
      <c r="F371" s="100">
        <f t="shared" si="267"/>
        <v>0</v>
      </c>
      <c r="G371" s="21"/>
      <c r="J371" s="63"/>
      <c r="L371" s="63" t="s">
        <v>58</v>
      </c>
      <c r="M371" s="23" t="s">
        <v>61</v>
      </c>
      <c r="N371" s="13" t="s">
        <v>170</v>
      </c>
      <c r="O371" s="13" t="s">
        <v>148</v>
      </c>
      <c r="P371" s="13" t="s">
        <v>171</v>
      </c>
      <c r="U371" s="12">
        <f t="shared" si="281"/>
        <v>90</v>
      </c>
      <c r="X371" s="13"/>
      <c r="Y371" s="13"/>
      <c r="AA371" s="34" t="s">
        <v>84</v>
      </c>
      <c r="AB371" s="25">
        <v>0</v>
      </c>
      <c r="AC371" s="25">
        <f t="shared" si="268"/>
        <v>0</v>
      </c>
      <c r="AD371" s="55"/>
      <c r="AE371" s="55"/>
      <c r="AF371" s="45">
        <f t="shared" si="269"/>
        <v>0</v>
      </c>
      <c r="AG371" s="46" t="e">
        <f t="shared" si="282"/>
        <v>#DIV/0!</v>
      </c>
      <c r="AH371" s="26">
        <f t="shared" si="270"/>
        <v>0</v>
      </c>
      <c r="AI371" s="46" t="e">
        <f t="shared" si="283"/>
        <v>#DIV/0!</v>
      </c>
      <c r="AJ371" s="46" t="e">
        <f t="shared" si="284"/>
        <v>#DIV/0!</v>
      </c>
      <c r="AK371" s="61">
        <v>1</v>
      </c>
      <c r="AL371" s="27" t="e">
        <f t="shared" si="285"/>
        <v>#DIV/0!</v>
      </c>
      <c r="AM371" s="25" t="e">
        <f t="shared" si="271"/>
        <v>#DIV/0!</v>
      </c>
      <c r="AN371" s="25" t="e">
        <f t="shared" si="272"/>
        <v>#DIV/0!</v>
      </c>
      <c r="AO371" s="25" t="e">
        <f t="shared" si="286"/>
        <v>#DIV/0!</v>
      </c>
      <c r="AR371" s="11">
        <f t="shared" si="287"/>
        <v>180</v>
      </c>
      <c r="AS371" s="20" t="s">
        <v>147</v>
      </c>
      <c r="AU371" s="13" t="s">
        <v>142</v>
      </c>
      <c r="AV371" s="75" t="e">
        <f>VLOOKUP(AT371,Ülke!$A$1:$D$46,2,0)</f>
        <v>#N/A</v>
      </c>
      <c r="AW371" s="29" t="e">
        <f t="shared" si="288"/>
        <v>#DIV/0!</v>
      </c>
      <c r="AX371" s="64" t="e">
        <f t="shared" si="289"/>
        <v>#DIV/0!</v>
      </c>
      <c r="AY371" s="65">
        <v>43846</v>
      </c>
      <c r="AZ371" s="65">
        <v>44675</v>
      </c>
      <c r="BA371" s="50">
        <f t="shared" si="290"/>
        <v>-44675</v>
      </c>
      <c r="BB371" s="66" t="e">
        <f t="shared" si="291"/>
        <v>#DIV/0!</v>
      </c>
      <c r="BC371" s="67">
        <v>44676</v>
      </c>
      <c r="BD371" s="66" t="s">
        <v>118</v>
      </c>
      <c r="BE371" s="58" t="e">
        <f t="shared" si="292"/>
        <v>#DIV/0!</v>
      </c>
      <c r="BF371" s="30" t="e">
        <f t="shared" si="266"/>
        <v>#DIV/0!</v>
      </c>
      <c r="BG371" s="31"/>
      <c r="BH371" s="32" t="e">
        <f t="shared" si="293"/>
        <v>#DIV/0!</v>
      </c>
      <c r="BI371" s="28">
        <v>0.05</v>
      </c>
      <c r="BJ371" s="28">
        <v>2.5000000000000001E-2</v>
      </c>
      <c r="BK371" s="33" t="e">
        <f t="shared" si="273"/>
        <v>#DIV/0!</v>
      </c>
      <c r="BL371" s="33" t="e">
        <f t="shared" si="278"/>
        <v>#DIV/0!</v>
      </c>
      <c r="BM371" s="48" t="s">
        <v>139</v>
      </c>
      <c r="BO371" s="14" t="s">
        <v>84</v>
      </c>
      <c r="BP371" s="68"/>
      <c r="BQ371" s="14"/>
      <c r="BR371" s="35">
        <v>1257250.1000000001</v>
      </c>
      <c r="BS371" s="73">
        <v>62862.51</v>
      </c>
      <c r="BT371" s="98" t="e">
        <f t="shared" si="294"/>
        <v>#DIV/0!</v>
      </c>
      <c r="BU371" s="35">
        <v>45540</v>
      </c>
      <c r="BV371" s="36" t="s">
        <v>84</v>
      </c>
      <c r="BW371" s="37" t="s">
        <v>90</v>
      </c>
      <c r="BX371" s="38"/>
      <c r="BY371" s="36" t="s">
        <v>84</v>
      </c>
      <c r="BZ371" s="57">
        <v>2023</v>
      </c>
      <c r="CA371" s="32">
        <f>VLOOKUP(BZ371,$GP$1:$GR$17,2,0)</f>
        <v>31680</v>
      </c>
      <c r="CB371" s="32">
        <f>VLOOKUP(BZ371,$GP$1:$GR$17,3,0)</f>
        <v>264294</v>
      </c>
      <c r="CC371" s="32" t="e">
        <f t="shared" si="279"/>
        <v>#DIV/0!</v>
      </c>
      <c r="CD371" s="14" t="str">
        <f t="shared" si="274"/>
        <v/>
      </c>
      <c r="CF371" s="69">
        <f t="shared" si="275"/>
        <v>45540</v>
      </c>
      <c r="CG371" s="69" t="e">
        <f t="shared" si="276"/>
        <v>#DIV/0!</v>
      </c>
      <c r="CH371" s="69" t="e">
        <f t="shared" si="277"/>
        <v>#DIV/0!</v>
      </c>
    </row>
    <row r="372" spans="1:86" x14ac:dyDescent="0.25">
      <c r="A372" s="13"/>
      <c r="B372" s="13"/>
      <c r="C372" s="13"/>
      <c r="D372" s="24"/>
      <c r="E372" s="24"/>
      <c r="F372" s="100">
        <f t="shared" si="267"/>
        <v>0</v>
      </c>
      <c r="G372" s="21"/>
      <c r="J372" s="63"/>
      <c r="L372" s="63" t="s">
        <v>58</v>
      </c>
      <c r="M372" s="23" t="s">
        <v>61</v>
      </c>
      <c r="N372" s="13" t="s">
        <v>170</v>
      </c>
      <c r="O372" s="13" t="s">
        <v>148</v>
      </c>
      <c r="P372" s="13" t="s">
        <v>171</v>
      </c>
      <c r="U372" s="12">
        <f t="shared" si="281"/>
        <v>90</v>
      </c>
      <c r="X372" s="13"/>
      <c r="Y372" s="13"/>
      <c r="AA372" s="34" t="s">
        <v>84</v>
      </c>
      <c r="AB372" s="25">
        <v>0</v>
      </c>
      <c r="AC372" s="25">
        <f t="shared" si="268"/>
        <v>0</v>
      </c>
      <c r="AD372" s="55"/>
      <c r="AE372" s="55"/>
      <c r="AF372" s="45">
        <f t="shared" si="269"/>
        <v>0</v>
      </c>
      <c r="AG372" s="46" t="e">
        <f t="shared" si="282"/>
        <v>#DIV/0!</v>
      </c>
      <c r="AH372" s="26">
        <f t="shared" si="270"/>
        <v>0</v>
      </c>
      <c r="AI372" s="46" t="e">
        <f t="shared" si="283"/>
        <v>#DIV/0!</v>
      </c>
      <c r="AJ372" s="46" t="e">
        <f t="shared" si="284"/>
        <v>#DIV/0!</v>
      </c>
      <c r="AK372" s="61">
        <v>1</v>
      </c>
      <c r="AL372" s="27" t="e">
        <f t="shared" si="285"/>
        <v>#DIV/0!</v>
      </c>
      <c r="AM372" s="25" t="e">
        <f t="shared" si="271"/>
        <v>#DIV/0!</v>
      </c>
      <c r="AN372" s="25" t="e">
        <f t="shared" si="272"/>
        <v>#DIV/0!</v>
      </c>
      <c r="AO372" s="25" t="e">
        <f t="shared" si="286"/>
        <v>#DIV/0!</v>
      </c>
      <c r="AR372" s="11">
        <f t="shared" si="287"/>
        <v>180</v>
      </c>
      <c r="AS372" s="20" t="s">
        <v>147</v>
      </c>
      <c r="AU372" s="13" t="s">
        <v>142</v>
      </c>
      <c r="AV372" s="75" t="e">
        <f>VLOOKUP(AT372,Ülke!$A$1:$D$46,2,0)</f>
        <v>#N/A</v>
      </c>
      <c r="AW372" s="29" t="e">
        <f t="shared" si="288"/>
        <v>#DIV/0!</v>
      </c>
      <c r="AX372" s="64" t="e">
        <f t="shared" si="289"/>
        <v>#DIV/0!</v>
      </c>
      <c r="AY372" s="65">
        <v>43846</v>
      </c>
      <c r="AZ372" s="65">
        <v>44675</v>
      </c>
      <c r="BA372" s="50">
        <f t="shared" si="290"/>
        <v>-44675</v>
      </c>
      <c r="BB372" s="66" t="e">
        <f t="shared" si="291"/>
        <v>#DIV/0!</v>
      </c>
      <c r="BC372" s="67">
        <v>44676</v>
      </c>
      <c r="BD372" s="66" t="s">
        <v>118</v>
      </c>
      <c r="BE372" s="58" t="e">
        <f t="shared" si="292"/>
        <v>#DIV/0!</v>
      </c>
      <c r="BF372" s="30" t="e">
        <f t="shared" si="266"/>
        <v>#DIV/0!</v>
      </c>
      <c r="BG372" s="31"/>
      <c r="BH372" s="32" t="e">
        <f t="shared" si="293"/>
        <v>#DIV/0!</v>
      </c>
      <c r="BI372" s="28">
        <v>0.05</v>
      </c>
      <c r="BJ372" s="28">
        <v>2.5000000000000001E-2</v>
      </c>
      <c r="BK372" s="33" t="e">
        <f t="shared" si="273"/>
        <v>#DIV/0!</v>
      </c>
      <c r="BL372" s="33" t="e">
        <f t="shared" si="278"/>
        <v>#DIV/0!</v>
      </c>
      <c r="BM372" s="48" t="s">
        <v>139</v>
      </c>
      <c r="BO372" s="14" t="s">
        <v>84</v>
      </c>
      <c r="BP372" s="68"/>
      <c r="BQ372" s="14"/>
      <c r="BR372" s="35">
        <v>1257250.1000000001</v>
      </c>
      <c r="BS372" s="73">
        <v>62862.51</v>
      </c>
      <c r="BT372" s="98" t="e">
        <f t="shared" si="294"/>
        <v>#DIV/0!</v>
      </c>
      <c r="BU372" s="35">
        <v>45540</v>
      </c>
      <c r="BV372" s="36" t="s">
        <v>84</v>
      </c>
      <c r="BW372" s="37" t="s">
        <v>90</v>
      </c>
      <c r="BX372" s="38"/>
      <c r="BY372" s="36" t="s">
        <v>84</v>
      </c>
      <c r="BZ372" s="57">
        <v>2023</v>
      </c>
      <c r="CA372" s="32">
        <f>VLOOKUP(BZ372,$GP$1:$GR$17,2,0)</f>
        <v>31680</v>
      </c>
      <c r="CB372" s="32">
        <f>VLOOKUP(BZ372,$GP$1:$GR$17,3,0)</f>
        <v>264294</v>
      </c>
      <c r="CC372" s="32" t="e">
        <f t="shared" si="279"/>
        <v>#DIV/0!</v>
      </c>
      <c r="CD372" s="14" t="str">
        <f t="shared" si="274"/>
        <v/>
      </c>
      <c r="CF372" s="69">
        <f t="shared" si="275"/>
        <v>45540</v>
      </c>
      <c r="CG372" s="69" t="e">
        <f t="shared" si="276"/>
        <v>#DIV/0!</v>
      </c>
      <c r="CH372" s="69" t="e">
        <f t="shared" si="277"/>
        <v>#DIV/0!</v>
      </c>
    </row>
    <row r="373" spans="1:86" x14ac:dyDescent="0.25">
      <c r="A373" s="13"/>
      <c r="B373" s="13"/>
      <c r="C373" s="13"/>
      <c r="D373" s="24"/>
      <c r="E373" s="24"/>
      <c r="F373" s="100">
        <f t="shared" si="267"/>
        <v>0</v>
      </c>
      <c r="G373" s="21"/>
      <c r="J373" s="63"/>
      <c r="L373" s="63" t="s">
        <v>58</v>
      </c>
      <c r="M373" s="23" t="s">
        <v>61</v>
      </c>
      <c r="N373" s="13" t="s">
        <v>170</v>
      </c>
      <c r="O373" s="13" t="s">
        <v>148</v>
      </c>
      <c r="P373" s="13" t="s">
        <v>171</v>
      </c>
      <c r="U373" s="12">
        <f t="shared" si="281"/>
        <v>90</v>
      </c>
      <c r="X373" s="13"/>
      <c r="Y373" s="13"/>
      <c r="AA373" s="34" t="s">
        <v>84</v>
      </c>
      <c r="AB373" s="25">
        <v>0</v>
      </c>
      <c r="AC373" s="25">
        <f t="shared" si="268"/>
        <v>0</v>
      </c>
      <c r="AD373" s="55"/>
      <c r="AE373" s="55"/>
      <c r="AF373" s="45">
        <f t="shared" si="269"/>
        <v>0</v>
      </c>
      <c r="AG373" s="46" t="e">
        <f t="shared" si="282"/>
        <v>#DIV/0!</v>
      </c>
      <c r="AH373" s="26">
        <f t="shared" si="270"/>
        <v>0</v>
      </c>
      <c r="AI373" s="46" t="e">
        <f t="shared" si="283"/>
        <v>#DIV/0!</v>
      </c>
      <c r="AJ373" s="46" t="e">
        <f t="shared" si="284"/>
        <v>#DIV/0!</v>
      </c>
      <c r="AK373" s="61">
        <v>1</v>
      </c>
      <c r="AL373" s="27" t="e">
        <f t="shared" si="285"/>
        <v>#DIV/0!</v>
      </c>
      <c r="AM373" s="25" t="e">
        <f t="shared" si="271"/>
        <v>#DIV/0!</v>
      </c>
      <c r="AN373" s="25" t="e">
        <f t="shared" si="272"/>
        <v>#DIV/0!</v>
      </c>
      <c r="AO373" s="25" t="e">
        <f t="shared" si="286"/>
        <v>#DIV/0!</v>
      </c>
      <c r="AR373" s="11">
        <f t="shared" si="287"/>
        <v>180</v>
      </c>
      <c r="AS373" s="20" t="s">
        <v>147</v>
      </c>
      <c r="AU373" s="13" t="s">
        <v>142</v>
      </c>
      <c r="AV373" s="75" t="e">
        <f>VLOOKUP(AT373,Ülke!$A$1:$D$46,2,0)</f>
        <v>#N/A</v>
      </c>
      <c r="AW373" s="29" t="e">
        <f t="shared" si="288"/>
        <v>#DIV/0!</v>
      </c>
      <c r="AX373" s="64" t="e">
        <f t="shared" si="289"/>
        <v>#DIV/0!</v>
      </c>
      <c r="AY373" s="65">
        <v>43846</v>
      </c>
      <c r="AZ373" s="65">
        <v>44675</v>
      </c>
      <c r="BA373" s="50">
        <f t="shared" si="290"/>
        <v>-44675</v>
      </c>
      <c r="BB373" s="66" t="e">
        <f t="shared" si="291"/>
        <v>#DIV/0!</v>
      </c>
      <c r="BC373" s="67">
        <v>44676</v>
      </c>
      <c r="BD373" s="66" t="s">
        <v>118</v>
      </c>
      <c r="BE373" s="58" t="e">
        <f t="shared" si="292"/>
        <v>#DIV/0!</v>
      </c>
      <c r="BF373" s="30" t="e">
        <f t="shared" si="266"/>
        <v>#DIV/0!</v>
      </c>
      <c r="BG373" s="31"/>
      <c r="BH373" s="32" t="e">
        <f t="shared" si="293"/>
        <v>#DIV/0!</v>
      </c>
      <c r="BI373" s="28">
        <v>0.05</v>
      </c>
      <c r="BJ373" s="28">
        <v>2.5000000000000001E-2</v>
      </c>
      <c r="BK373" s="33" t="e">
        <f t="shared" si="273"/>
        <v>#DIV/0!</v>
      </c>
      <c r="BL373" s="33" t="e">
        <f t="shared" si="278"/>
        <v>#DIV/0!</v>
      </c>
      <c r="BM373" s="48" t="s">
        <v>139</v>
      </c>
      <c r="BO373" s="14" t="s">
        <v>84</v>
      </c>
      <c r="BP373" s="68"/>
      <c r="BQ373" s="14"/>
      <c r="BR373" s="35">
        <v>1257250.1000000001</v>
      </c>
      <c r="BS373" s="73">
        <v>62862.51</v>
      </c>
      <c r="BT373" s="98" t="e">
        <f t="shared" si="294"/>
        <v>#DIV/0!</v>
      </c>
      <c r="BU373" s="35">
        <v>45540</v>
      </c>
      <c r="BV373" s="36" t="s">
        <v>84</v>
      </c>
      <c r="BW373" s="37" t="s">
        <v>90</v>
      </c>
      <c r="BX373" s="38"/>
      <c r="BY373" s="36" t="s">
        <v>84</v>
      </c>
      <c r="BZ373" s="57">
        <v>2023</v>
      </c>
      <c r="CA373" s="32">
        <f>VLOOKUP(BZ373,$GP$1:$GR$17,2,0)</f>
        <v>31680</v>
      </c>
      <c r="CB373" s="32">
        <f>VLOOKUP(BZ373,$GP$1:$GR$17,3,0)</f>
        <v>264294</v>
      </c>
      <c r="CC373" s="32" t="e">
        <f t="shared" si="279"/>
        <v>#DIV/0!</v>
      </c>
      <c r="CD373" s="14" t="str">
        <f t="shared" si="274"/>
        <v/>
      </c>
      <c r="CF373" s="69">
        <f t="shared" si="275"/>
        <v>45540</v>
      </c>
      <c r="CG373" s="69" t="e">
        <f t="shared" si="276"/>
        <v>#DIV/0!</v>
      </c>
      <c r="CH373" s="69" t="e">
        <f t="shared" si="277"/>
        <v>#DIV/0!</v>
      </c>
    </row>
    <row r="374" spans="1:86" x14ac:dyDescent="0.25">
      <c r="A374" s="13"/>
      <c r="B374" s="13"/>
      <c r="C374" s="13"/>
      <c r="D374" s="24"/>
      <c r="E374" s="24"/>
      <c r="F374" s="100">
        <f t="shared" si="267"/>
        <v>0</v>
      </c>
      <c r="G374" s="21"/>
      <c r="J374" s="63"/>
      <c r="L374" s="63" t="s">
        <v>58</v>
      </c>
      <c r="M374" s="23" t="s">
        <v>61</v>
      </c>
      <c r="N374" s="13" t="s">
        <v>170</v>
      </c>
      <c r="O374" s="13" t="s">
        <v>148</v>
      </c>
      <c r="P374" s="13" t="s">
        <v>171</v>
      </c>
      <c r="U374" s="12">
        <f t="shared" si="281"/>
        <v>90</v>
      </c>
      <c r="X374" s="13"/>
      <c r="Y374" s="13"/>
      <c r="AA374" s="34" t="s">
        <v>84</v>
      </c>
      <c r="AB374" s="25">
        <v>0</v>
      </c>
      <c r="AC374" s="25">
        <f t="shared" si="268"/>
        <v>0</v>
      </c>
      <c r="AD374" s="55"/>
      <c r="AE374" s="55"/>
      <c r="AF374" s="45">
        <f t="shared" si="269"/>
        <v>0</v>
      </c>
      <c r="AG374" s="46" t="e">
        <f t="shared" si="282"/>
        <v>#DIV/0!</v>
      </c>
      <c r="AH374" s="26">
        <f t="shared" si="270"/>
        <v>0</v>
      </c>
      <c r="AI374" s="46" t="e">
        <f t="shared" si="283"/>
        <v>#DIV/0!</v>
      </c>
      <c r="AJ374" s="46" t="e">
        <f t="shared" si="284"/>
        <v>#DIV/0!</v>
      </c>
      <c r="AK374" s="61">
        <v>1</v>
      </c>
      <c r="AL374" s="27" t="e">
        <f t="shared" si="285"/>
        <v>#DIV/0!</v>
      </c>
      <c r="AM374" s="25" t="e">
        <f t="shared" si="271"/>
        <v>#DIV/0!</v>
      </c>
      <c r="AN374" s="25" t="e">
        <f t="shared" si="272"/>
        <v>#DIV/0!</v>
      </c>
      <c r="AO374" s="25" t="e">
        <f t="shared" si="286"/>
        <v>#DIV/0!</v>
      </c>
      <c r="AR374" s="11">
        <f t="shared" si="287"/>
        <v>180</v>
      </c>
      <c r="AS374" s="20" t="s">
        <v>147</v>
      </c>
      <c r="AU374" s="13" t="s">
        <v>142</v>
      </c>
      <c r="AV374" s="75" t="e">
        <f>VLOOKUP(AT374,Ülke!$A$1:$D$46,2,0)</f>
        <v>#N/A</v>
      </c>
      <c r="AW374" s="29" t="e">
        <f t="shared" si="288"/>
        <v>#DIV/0!</v>
      </c>
      <c r="AX374" s="64" t="e">
        <f t="shared" si="289"/>
        <v>#DIV/0!</v>
      </c>
      <c r="AY374" s="65">
        <v>43846</v>
      </c>
      <c r="AZ374" s="65">
        <v>44675</v>
      </c>
      <c r="BA374" s="50">
        <f t="shared" si="290"/>
        <v>-44675</v>
      </c>
      <c r="BB374" s="66" t="e">
        <f t="shared" si="291"/>
        <v>#DIV/0!</v>
      </c>
      <c r="BC374" s="67">
        <v>44676</v>
      </c>
      <c r="BD374" s="66" t="s">
        <v>118</v>
      </c>
      <c r="BE374" s="58" t="e">
        <f t="shared" si="292"/>
        <v>#DIV/0!</v>
      </c>
      <c r="BF374" s="30" t="e">
        <f t="shared" si="266"/>
        <v>#DIV/0!</v>
      </c>
      <c r="BG374" s="31"/>
      <c r="BH374" s="32" t="e">
        <f t="shared" si="293"/>
        <v>#DIV/0!</v>
      </c>
      <c r="BI374" s="28">
        <v>0.05</v>
      </c>
      <c r="BJ374" s="28">
        <v>2.5000000000000001E-2</v>
      </c>
      <c r="BK374" s="33" t="e">
        <f t="shared" si="273"/>
        <v>#DIV/0!</v>
      </c>
      <c r="BL374" s="33" t="e">
        <f t="shared" si="278"/>
        <v>#DIV/0!</v>
      </c>
      <c r="BM374" s="48" t="s">
        <v>139</v>
      </c>
      <c r="BO374" s="14" t="s">
        <v>84</v>
      </c>
      <c r="BP374" s="68"/>
      <c r="BQ374" s="14"/>
      <c r="BR374" s="35">
        <v>1257250.1000000001</v>
      </c>
      <c r="BS374" s="73">
        <v>62862.51</v>
      </c>
      <c r="BT374" s="98" t="e">
        <f t="shared" si="294"/>
        <v>#DIV/0!</v>
      </c>
      <c r="BU374" s="35">
        <v>45540</v>
      </c>
      <c r="BV374" s="36" t="s">
        <v>84</v>
      </c>
      <c r="BW374" s="37" t="s">
        <v>90</v>
      </c>
      <c r="BX374" s="38"/>
      <c r="BY374" s="36" t="s">
        <v>84</v>
      </c>
      <c r="BZ374" s="57">
        <v>2023</v>
      </c>
      <c r="CA374" s="32">
        <f>VLOOKUP(BZ374,$GP$1:$GR$17,2,0)</f>
        <v>31680</v>
      </c>
      <c r="CB374" s="32">
        <f>VLOOKUP(BZ374,$GP$1:$GR$17,3,0)</f>
        <v>264294</v>
      </c>
      <c r="CC374" s="32" t="e">
        <f t="shared" si="279"/>
        <v>#DIV/0!</v>
      </c>
      <c r="CD374" s="14" t="str">
        <f t="shared" si="274"/>
        <v/>
      </c>
      <c r="CF374" s="69">
        <f t="shared" si="275"/>
        <v>45540</v>
      </c>
      <c r="CG374" s="69" t="e">
        <f t="shared" si="276"/>
        <v>#DIV/0!</v>
      </c>
      <c r="CH374" s="69" t="e">
        <f t="shared" si="277"/>
        <v>#DIV/0!</v>
      </c>
    </row>
    <row r="375" spans="1:86" x14ac:dyDescent="0.25">
      <c r="A375" s="13"/>
      <c r="B375" s="13"/>
      <c r="C375" s="13"/>
      <c r="D375" s="24"/>
      <c r="E375" s="24"/>
      <c r="F375" s="100">
        <f t="shared" si="267"/>
        <v>0</v>
      </c>
      <c r="G375" s="21"/>
      <c r="J375" s="63"/>
      <c r="L375" s="63" t="s">
        <v>58</v>
      </c>
      <c r="M375" s="23" t="s">
        <v>61</v>
      </c>
      <c r="N375" s="13" t="s">
        <v>170</v>
      </c>
      <c r="O375" s="13" t="s">
        <v>148</v>
      </c>
      <c r="P375" s="13" t="s">
        <v>171</v>
      </c>
      <c r="U375" s="12">
        <f t="shared" si="281"/>
        <v>90</v>
      </c>
      <c r="X375" s="13"/>
      <c r="Y375" s="13"/>
      <c r="AA375" s="34" t="s">
        <v>84</v>
      </c>
      <c r="AB375" s="25">
        <v>0</v>
      </c>
      <c r="AC375" s="25">
        <f t="shared" si="268"/>
        <v>0</v>
      </c>
      <c r="AD375" s="55"/>
      <c r="AE375" s="55"/>
      <c r="AF375" s="45">
        <f t="shared" si="269"/>
        <v>0</v>
      </c>
      <c r="AG375" s="46" t="e">
        <f t="shared" si="282"/>
        <v>#DIV/0!</v>
      </c>
      <c r="AH375" s="26">
        <f t="shared" si="270"/>
        <v>0</v>
      </c>
      <c r="AI375" s="46" t="e">
        <f t="shared" si="283"/>
        <v>#DIV/0!</v>
      </c>
      <c r="AJ375" s="46" t="e">
        <f t="shared" si="284"/>
        <v>#DIV/0!</v>
      </c>
      <c r="AK375" s="61">
        <v>1</v>
      </c>
      <c r="AL375" s="27" t="e">
        <f t="shared" si="285"/>
        <v>#DIV/0!</v>
      </c>
      <c r="AM375" s="25" t="e">
        <f t="shared" si="271"/>
        <v>#DIV/0!</v>
      </c>
      <c r="AN375" s="25" t="e">
        <f t="shared" si="272"/>
        <v>#DIV/0!</v>
      </c>
      <c r="AO375" s="25" t="e">
        <f t="shared" si="286"/>
        <v>#DIV/0!</v>
      </c>
      <c r="AR375" s="11">
        <f t="shared" si="287"/>
        <v>180</v>
      </c>
      <c r="AS375" s="20" t="s">
        <v>147</v>
      </c>
      <c r="AU375" s="13" t="s">
        <v>142</v>
      </c>
      <c r="AV375" s="75" t="e">
        <f>VLOOKUP(AT375,Ülke!$A$1:$D$46,2,0)</f>
        <v>#N/A</v>
      </c>
      <c r="AW375" s="29" t="e">
        <f t="shared" si="288"/>
        <v>#DIV/0!</v>
      </c>
      <c r="AX375" s="64" t="e">
        <f t="shared" si="289"/>
        <v>#DIV/0!</v>
      </c>
      <c r="AY375" s="65">
        <v>43846</v>
      </c>
      <c r="AZ375" s="65">
        <v>44675</v>
      </c>
      <c r="BA375" s="50">
        <f t="shared" si="290"/>
        <v>-44675</v>
      </c>
      <c r="BB375" s="66" t="e">
        <f t="shared" si="291"/>
        <v>#DIV/0!</v>
      </c>
      <c r="BC375" s="67">
        <v>44676</v>
      </c>
      <c r="BD375" s="66" t="s">
        <v>118</v>
      </c>
      <c r="BE375" s="58" t="e">
        <f t="shared" si="292"/>
        <v>#DIV/0!</v>
      </c>
      <c r="BF375" s="30" t="e">
        <f t="shared" si="266"/>
        <v>#DIV/0!</v>
      </c>
      <c r="BG375" s="31"/>
      <c r="BH375" s="32" t="e">
        <f t="shared" si="293"/>
        <v>#DIV/0!</v>
      </c>
      <c r="BI375" s="28">
        <v>0.05</v>
      </c>
      <c r="BJ375" s="28">
        <v>2.5000000000000001E-2</v>
      </c>
      <c r="BK375" s="33" t="e">
        <f t="shared" si="273"/>
        <v>#DIV/0!</v>
      </c>
      <c r="BL375" s="33" t="e">
        <f t="shared" si="278"/>
        <v>#DIV/0!</v>
      </c>
      <c r="BM375" s="48" t="s">
        <v>139</v>
      </c>
      <c r="BO375" s="14" t="s">
        <v>84</v>
      </c>
      <c r="BP375" s="68"/>
      <c r="BQ375" s="14"/>
      <c r="BR375" s="35">
        <v>1257250.1000000001</v>
      </c>
      <c r="BS375" s="73">
        <v>62862.51</v>
      </c>
      <c r="BT375" s="98" t="e">
        <f t="shared" si="294"/>
        <v>#DIV/0!</v>
      </c>
      <c r="BU375" s="35">
        <v>45540</v>
      </c>
      <c r="BV375" s="36" t="s">
        <v>84</v>
      </c>
      <c r="BW375" s="37" t="s">
        <v>90</v>
      </c>
      <c r="BX375" s="38"/>
      <c r="BY375" s="36" t="s">
        <v>84</v>
      </c>
      <c r="BZ375" s="57">
        <v>2023</v>
      </c>
      <c r="CA375" s="32">
        <f>VLOOKUP(BZ375,$GP$1:$GR$17,2,0)</f>
        <v>31680</v>
      </c>
      <c r="CB375" s="32">
        <f>VLOOKUP(BZ375,$GP$1:$GR$17,3,0)</f>
        <v>264294</v>
      </c>
      <c r="CC375" s="32" t="e">
        <f t="shared" si="279"/>
        <v>#DIV/0!</v>
      </c>
      <c r="CD375" s="14" t="str">
        <f t="shared" si="274"/>
        <v/>
      </c>
      <c r="CF375" s="69">
        <f t="shared" si="275"/>
        <v>45540</v>
      </c>
      <c r="CG375" s="69" t="e">
        <f t="shared" si="276"/>
        <v>#DIV/0!</v>
      </c>
      <c r="CH375" s="69" t="e">
        <f t="shared" si="277"/>
        <v>#DIV/0!</v>
      </c>
    </row>
    <row r="376" spans="1:86" x14ac:dyDescent="0.25">
      <c r="A376" s="13"/>
      <c r="B376" s="13"/>
      <c r="C376" s="13"/>
      <c r="D376" s="24"/>
      <c r="E376" s="24"/>
      <c r="F376" s="100">
        <f t="shared" si="267"/>
        <v>0</v>
      </c>
      <c r="G376" s="21"/>
      <c r="J376" s="63"/>
      <c r="L376" s="63" t="s">
        <v>58</v>
      </c>
      <c r="M376" s="23" t="s">
        <v>61</v>
      </c>
      <c r="N376" s="13" t="s">
        <v>170</v>
      </c>
      <c r="O376" s="13" t="s">
        <v>148</v>
      </c>
      <c r="P376" s="13" t="s">
        <v>171</v>
      </c>
      <c r="U376" s="12">
        <f t="shared" si="281"/>
        <v>90</v>
      </c>
      <c r="X376" s="13"/>
      <c r="Y376" s="13"/>
      <c r="AA376" s="34" t="s">
        <v>84</v>
      </c>
      <c r="AB376" s="25">
        <v>0</v>
      </c>
      <c r="AC376" s="25">
        <f t="shared" si="268"/>
        <v>0</v>
      </c>
      <c r="AD376" s="55"/>
      <c r="AE376" s="55"/>
      <c r="AF376" s="45">
        <f t="shared" si="269"/>
        <v>0</v>
      </c>
      <c r="AG376" s="46" t="e">
        <f t="shared" si="282"/>
        <v>#DIV/0!</v>
      </c>
      <c r="AH376" s="26">
        <f t="shared" si="270"/>
        <v>0</v>
      </c>
      <c r="AI376" s="46" t="e">
        <f t="shared" si="283"/>
        <v>#DIV/0!</v>
      </c>
      <c r="AJ376" s="46" t="e">
        <f t="shared" si="284"/>
        <v>#DIV/0!</v>
      </c>
      <c r="AK376" s="61">
        <v>1</v>
      </c>
      <c r="AL376" s="27" t="e">
        <f t="shared" si="285"/>
        <v>#DIV/0!</v>
      </c>
      <c r="AM376" s="25" t="e">
        <f t="shared" si="271"/>
        <v>#DIV/0!</v>
      </c>
      <c r="AN376" s="25" t="e">
        <f t="shared" si="272"/>
        <v>#DIV/0!</v>
      </c>
      <c r="AO376" s="25" t="e">
        <f t="shared" si="286"/>
        <v>#DIV/0!</v>
      </c>
      <c r="AR376" s="11">
        <f t="shared" si="287"/>
        <v>180</v>
      </c>
      <c r="AS376" s="20" t="s">
        <v>147</v>
      </c>
      <c r="AU376" s="13" t="s">
        <v>142</v>
      </c>
      <c r="AV376" s="75" t="e">
        <f>VLOOKUP(AT376,Ülke!$A$1:$D$46,2,0)</f>
        <v>#N/A</v>
      </c>
      <c r="AW376" s="29" t="e">
        <f t="shared" si="288"/>
        <v>#DIV/0!</v>
      </c>
      <c r="AX376" s="64" t="e">
        <f t="shared" si="289"/>
        <v>#DIV/0!</v>
      </c>
      <c r="AY376" s="65">
        <v>43846</v>
      </c>
      <c r="AZ376" s="65">
        <v>44675</v>
      </c>
      <c r="BA376" s="50">
        <f t="shared" si="290"/>
        <v>-44675</v>
      </c>
      <c r="BB376" s="66" t="e">
        <f t="shared" si="291"/>
        <v>#DIV/0!</v>
      </c>
      <c r="BC376" s="67">
        <v>44676</v>
      </c>
      <c r="BD376" s="66" t="s">
        <v>118</v>
      </c>
      <c r="BE376" s="58" t="e">
        <f t="shared" si="292"/>
        <v>#DIV/0!</v>
      </c>
      <c r="BF376" s="30" t="e">
        <f t="shared" si="266"/>
        <v>#DIV/0!</v>
      </c>
      <c r="BG376" s="31"/>
      <c r="BH376" s="32" t="e">
        <f t="shared" si="293"/>
        <v>#DIV/0!</v>
      </c>
      <c r="BI376" s="28">
        <v>0.05</v>
      </c>
      <c r="BJ376" s="28">
        <v>2.5000000000000001E-2</v>
      </c>
      <c r="BK376" s="33" t="e">
        <f t="shared" si="273"/>
        <v>#DIV/0!</v>
      </c>
      <c r="BL376" s="33" t="e">
        <f t="shared" si="278"/>
        <v>#DIV/0!</v>
      </c>
      <c r="BM376" s="48" t="s">
        <v>139</v>
      </c>
      <c r="BO376" s="14" t="s">
        <v>84</v>
      </c>
      <c r="BP376" s="68"/>
      <c r="BQ376" s="14"/>
      <c r="BR376" s="35">
        <v>1257250.1000000001</v>
      </c>
      <c r="BS376" s="73">
        <v>62862.51</v>
      </c>
      <c r="BT376" s="98" t="e">
        <f t="shared" si="294"/>
        <v>#DIV/0!</v>
      </c>
      <c r="BU376" s="35">
        <v>45540</v>
      </c>
      <c r="BV376" s="36" t="s">
        <v>84</v>
      </c>
      <c r="BW376" s="37" t="s">
        <v>90</v>
      </c>
      <c r="BX376" s="38"/>
      <c r="BY376" s="36" t="s">
        <v>84</v>
      </c>
      <c r="BZ376" s="57">
        <v>2023</v>
      </c>
      <c r="CA376" s="32">
        <f>VLOOKUP(BZ376,$GP$1:$GR$17,2,0)</f>
        <v>31680</v>
      </c>
      <c r="CB376" s="32">
        <f>VLOOKUP(BZ376,$GP$1:$GR$17,3,0)</f>
        <v>264294</v>
      </c>
      <c r="CC376" s="32" t="e">
        <f t="shared" si="279"/>
        <v>#DIV/0!</v>
      </c>
      <c r="CD376" s="14" t="str">
        <f t="shared" si="274"/>
        <v/>
      </c>
      <c r="CF376" s="69">
        <f t="shared" si="275"/>
        <v>45540</v>
      </c>
      <c r="CG376" s="69" t="e">
        <f t="shared" si="276"/>
        <v>#DIV/0!</v>
      </c>
      <c r="CH376" s="69" t="e">
        <f t="shared" si="277"/>
        <v>#DIV/0!</v>
      </c>
    </row>
    <row r="377" spans="1:86" x14ac:dyDescent="0.25">
      <c r="A377" s="13"/>
      <c r="B377" s="13"/>
      <c r="C377" s="13"/>
      <c r="D377" s="24"/>
      <c r="E377" s="24"/>
      <c r="F377" s="100">
        <f t="shared" si="267"/>
        <v>0</v>
      </c>
      <c r="G377" s="21"/>
      <c r="J377" s="63"/>
      <c r="L377" s="63" t="s">
        <v>58</v>
      </c>
      <c r="M377" s="23" t="s">
        <v>61</v>
      </c>
      <c r="N377" s="13" t="s">
        <v>170</v>
      </c>
      <c r="O377" s="13" t="s">
        <v>148</v>
      </c>
      <c r="P377" s="13" t="s">
        <v>171</v>
      </c>
      <c r="U377" s="12">
        <f t="shared" si="281"/>
        <v>90</v>
      </c>
      <c r="X377" s="13"/>
      <c r="Y377" s="13"/>
      <c r="AA377" s="34" t="s">
        <v>84</v>
      </c>
      <c r="AB377" s="25">
        <v>0</v>
      </c>
      <c r="AC377" s="25">
        <f t="shared" si="268"/>
        <v>0</v>
      </c>
      <c r="AD377" s="55"/>
      <c r="AE377" s="55"/>
      <c r="AF377" s="45">
        <f t="shared" si="269"/>
        <v>0</v>
      </c>
      <c r="AG377" s="46" t="e">
        <f t="shared" si="282"/>
        <v>#DIV/0!</v>
      </c>
      <c r="AH377" s="26">
        <f t="shared" si="270"/>
        <v>0</v>
      </c>
      <c r="AI377" s="46" t="e">
        <f t="shared" si="283"/>
        <v>#DIV/0!</v>
      </c>
      <c r="AJ377" s="46" t="e">
        <f t="shared" si="284"/>
        <v>#DIV/0!</v>
      </c>
      <c r="AK377" s="61">
        <v>1</v>
      </c>
      <c r="AL377" s="27" t="e">
        <f t="shared" si="285"/>
        <v>#DIV/0!</v>
      </c>
      <c r="AM377" s="25" t="e">
        <f t="shared" si="271"/>
        <v>#DIV/0!</v>
      </c>
      <c r="AN377" s="25" t="e">
        <f t="shared" si="272"/>
        <v>#DIV/0!</v>
      </c>
      <c r="AO377" s="25" t="e">
        <f t="shared" si="286"/>
        <v>#DIV/0!</v>
      </c>
      <c r="AR377" s="11">
        <f t="shared" si="287"/>
        <v>180</v>
      </c>
      <c r="AS377" s="20" t="s">
        <v>147</v>
      </c>
      <c r="AU377" s="13" t="s">
        <v>142</v>
      </c>
      <c r="AV377" s="75" t="e">
        <f>VLOOKUP(AT377,Ülke!$A$1:$D$46,2,0)</f>
        <v>#N/A</v>
      </c>
      <c r="AW377" s="29" t="e">
        <f t="shared" si="288"/>
        <v>#DIV/0!</v>
      </c>
      <c r="AX377" s="64" t="e">
        <f t="shared" si="289"/>
        <v>#DIV/0!</v>
      </c>
      <c r="AY377" s="65">
        <v>43846</v>
      </c>
      <c r="AZ377" s="65">
        <v>44675</v>
      </c>
      <c r="BA377" s="50">
        <f t="shared" si="290"/>
        <v>-44675</v>
      </c>
      <c r="BB377" s="66" t="e">
        <f t="shared" si="291"/>
        <v>#DIV/0!</v>
      </c>
      <c r="BC377" s="67">
        <v>44676</v>
      </c>
      <c r="BD377" s="66" t="s">
        <v>118</v>
      </c>
      <c r="BE377" s="58" t="e">
        <f t="shared" si="292"/>
        <v>#DIV/0!</v>
      </c>
      <c r="BF377" s="30" t="e">
        <f t="shared" ref="BF377:BF440" si="295">IF(AO377-AW377-BE377&lt;0,0,AO377-AW377-BE377)</f>
        <v>#DIV/0!</v>
      </c>
      <c r="BG377" s="31"/>
      <c r="BH377" s="32" t="e">
        <f t="shared" si="293"/>
        <v>#DIV/0!</v>
      </c>
      <c r="BI377" s="28">
        <v>0.05</v>
      </c>
      <c r="BJ377" s="28">
        <v>2.5000000000000001E-2</v>
      </c>
      <c r="BK377" s="33" t="e">
        <f t="shared" si="273"/>
        <v>#DIV/0!</v>
      </c>
      <c r="BL377" s="33" t="e">
        <f t="shared" si="278"/>
        <v>#DIV/0!</v>
      </c>
      <c r="BM377" s="48" t="s">
        <v>139</v>
      </c>
      <c r="BO377" s="14" t="s">
        <v>84</v>
      </c>
      <c r="BP377" s="68"/>
      <c r="BQ377" s="14"/>
      <c r="BR377" s="35">
        <v>1257250.1000000001</v>
      </c>
      <c r="BS377" s="73">
        <v>62862.51</v>
      </c>
      <c r="BT377" s="98" t="e">
        <f t="shared" si="294"/>
        <v>#DIV/0!</v>
      </c>
      <c r="BU377" s="35">
        <v>45540</v>
      </c>
      <c r="BV377" s="36" t="s">
        <v>84</v>
      </c>
      <c r="BW377" s="37" t="s">
        <v>90</v>
      </c>
      <c r="BX377" s="38"/>
      <c r="BY377" s="36" t="s">
        <v>84</v>
      </c>
      <c r="BZ377" s="57">
        <v>2023</v>
      </c>
      <c r="CA377" s="32">
        <f>VLOOKUP(BZ377,$GP$1:$GR$17,2,0)</f>
        <v>31680</v>
      </c>
      <c r="CB377" s="32">
        <f>VLOOKUP(BZ377,$GP$1:$GR$17,3,0)</f>
        <v>264294</v>
      </c>
      <c r="CC377" s="32" t="e">
        <f t="shared" si="279"/>
        <v>#DIV/0!</v>
      </c>
      <c r="CD377" s="14" t="str">
        <f t="shared" si="274"/>
        <v/>
      </c>
      <c r="CF377" s="69">
        <f t="shared" si="275"/>
        <v>45540</v>
      </c>
      <c r="CG377" s="69" t="e">
        <f t="shared" si="276"/>
        <v>#DIV/0!</v>
      </c>
      <c r="CH377" s="69" t="e">
        <f t="shared" si="277"/>
        <v>#DIV/0!</v>
      </c>
    </row>
    <row r="378" spans="1:86" x14ac:dyDescent="0.25">
      <c r="A378" s="13"/>
      <c r="B378" s="13"/>
      <c r="C378" s="13"/>
      <c r="D378" s="24"/>
      <c r="E378" s="24"/>
      <c r="F378" s="100">
        <f t="shared" si="267"/>
        <v>0</v>
      </c>
      <c r="G378" s="21"/>
      <c r="J378" s="63"/>
      <c r="L378" s="63" t="s">
        <v>58</v>
      </c>
      <c r="M378" s="23" t="s">
        <v>61</v>
      </c>
      <c r="N378" s="13" t="s">
        <v>170</v>
      </c>
      <c r="O378" s="13" t="s">
        <v>148</v>
      </c>
      <c r="P378" s="13" t="s">
        <v>171</v>
      </c>
      <c r="U378" s="12">
        <f t="shared" si="281"/>
        <v>90</v>
      </c>
      <c r="X378" s="13"/>
      <c r="Y378" s="13"/>
      <c r="AA378" s="34" t="s">
        <v>84</v>
      </c>
      <c r="AB378" s="25">
        <v>0</v>
      </c>
      <c r="AC378" s="25">
        <f t="shared" si="268"/>
        <v>0</v>
      </c>
      <c r="AD378" s="55"/>
      <c r="AE378" s="55"/>
      <c r="AF378" s="45">
        <f t="shared" si="269"/>
        <v>0</v>
      </c>
      <c r="AG378" s="46" t="e">
        <f t="shared" si="282"/>
        <v>#DIV/0!</v>
      </c>
      <c r="AH378" s="26">
        <f t="shared" si="270"/>
        <v>0</v>
      </c>
      <c r="AI378" s="46" t="e">
        <f t="shared" si="283"/>
        <v>#DIV/0!</v>
      </c>
      <c r="AJ378" s="46" t="e">
        <f t="shared" si="284"/>
        <v>#DIV/0!</v>
      </c>
      <c r="AK378" s="61">
        <v>1</v>
      </c>
      <c r="AL378" s="27" t="e">
        <f t="shared" si="285"/>
        <v>#DIV/0!</v>
      </c>
      <c r="AM378" s="25" t="e">
        <f t="shared" si="271"/>
        <v>#DIV/0!</v>
      </c>
      <c r="AN378" s="25" t="e">
        <f t="shared" si="272"/>
        <v>#DIV/0!</v>
      </c>
      <c r="AO378" s="25" t="e">
        <f t="shared" si="286"/>
        <v>#DIV/0!</v>
      </c>
      <c r="AR378" s="11">
        <f t="shared" si="287"/>
        <v>180</v>
      </c>
      <c r="AS378" s="20" t="s">
        <v>147</v>
      </c>
      <c r="AU378" s="13" t="s">
        <v>142</v>
      </c>
      <c r="AV378" s="75" t="e">
        <f>VLOOKUP(AT378,Ülke!$A$1:$D$46,2,0)</f>
        <v>#N/A</v>
      </c>
      <c r="AW378" s="29" t="e">
        <f t="shared" si="288"/>
        <v>#DIV/0!</v>
      </c>
      <c r="AX378" s="64" t="e">
        <f t="shared" si="289"/>
        <v>#DIV/0!</v>
      </c>
      <c r="AY378" s="65">
        <v>43846</v>
      </c>
      <c r="AZ378" s="65">
        <v>44675</v>
      </c>
      <c r="BA378" s="50">
        <f t="shared" si="290"/>
        <v>-44675</v>
      </c>
      <c r="BB378" s="66" t="e">
        <f t="shared" si="291"/>
        <v>#DIV/0!</v>
      </c>
      <c r="BC378" s="67">
        <v>44676</v>
      </c>
      <c r="BD378" s="66" t="s">
        <v>118</v>
      </c>
      <c r="BE378" s="58" t="e">
        <f t="shared" si="292"/>
        <v>#DIV/0!</v>
      </c>
      <c r="BF378" s="30" t="e">
        <f t="shared" si="295"/>
        <v>#DIV/0!</v>
      </c>
      <c r="BG378" s="31"/>
      <c r="BH378" s="32" t="e">
        <f t="shared" si="293"/>
        <v>#DIV/0!</v>
      </c>
      <c r="BI378" s="28">
        <v>0.05</v>
      </c>
      <c r="BJ378" s="28">
        <v>2.5000000000000001E-2</v>
      </c>
      <c r="BK378" s="33" t="e">
        <f t="shared" si="273"/>
        <v>#DIV/0!</v>
      </c>
      <c r="BL378" s="33" t="e">
        <f t="shared" si="278"/>
        <v>#DIV/0!</v>
      </c>
      <c r="BM378" s="48" t="s">
        <v>139</v>
      </c>
      <c r="BO378" s="14" t="s">
        <v>84</v>
      </c>
      <c r="BP378" s="68"/>
      <c r="BQ378" s="14"/>
      <c r="BR378" s="35">
        <v>1257250.1000000001</v>
      </c>
      <c r="BS378" s="73">
        <v>62862.51</v>
      </c>
      <c r="BT378" s="98" t="e">
        <f t="shared" si="294"/>
        <v>#DIV/0!</v>
      </c>
      <c r="BU378" s="35">
        <v>45540</v>
      </c>
      <c r="BV378" s="36" t="s">
        <v>84</v>
      </c>
      <c r="BW378" s="37" t="s">
        <v>90</v>
      </c>
      <c r="BX378" s="38"/>
      <c r="BY378" s="36" t="s">
        <v>84</v>
      </c>
      <c r="BZ378" s="57">
        <v>2023</v>
      </c>
      <c r="CA378" s="32">
        <f>VLOOKUP(BZ378,$GP$1:$GR$17,2,0)</f>
        <v>31680</v>
      </c>
      <c r="CB378" s="32">
        <f>VLOOKUP(BZ378,$GP$1:$GR$17,3,0)</f>
        <v>264294</v>
      </c>
      <c r="CC378" s="32" t="e">
        <f t="shared" si="279"/>
        <v>#DIV/0!</v>
      </c>
      <c r="CD378" s="14" t="str">
        <f t="shared" si="274"/>
        <v/>
      </c>
      <c r="CF378" s="69">
        <f t="shared" si="275"/>
        <v>45540</v>
      </c>
      <c r="CG378" s="69" t="e">
        <f t="shared" si="276"/>
        <v>#DIV/0!</v>
      </c>
      <c r="CH378" s="69" t="e">
        <f t="shared" si="277"/>
        <v>#DIV/0!</v>
      </c>
    </row>
    <row r="379" spans="1:86" x14ac:dyDescent="0.25">
      <c r="A379" s="13"/>
      <c r="B379" s="13"/>
      <c r="C379" s="13"/>
      <c r="D379" s="24"/>
      <c r="E379" s="24"/>
      <c r="F379" s="100">
        <f t="shared" si="267"/>
        <v>0</v>
      </c>
      <c r="G379" s="21"/>
      <c r="J379" s="63"/>
      <c r="L379" s="63" t="s">
        <v>58</v>
      </c>
      <c r="M379" s="23" t="s">
        <v>61</v>
      </c>
      <c r="N379" s="13" t="s">
        <v>170</v>
      </c>
      <c r="O379" s="13" t="s">
        <v>148</v>
      </c>
      <c r="P379" s="13" t="s">
        <v>171</v>
      </c>
      <c r="U379" s="12">
        <f t="shared" si="281"/>
        <v>90</v>
      </c>
      <c r="X379" s="13"/>
      <c r="Y379" s="13"/>
      <c r="AA379" s="34" t="s">
        <v>84</v>
      </c>
      <c r="AB379" s="25">
        <v>0</v>
      </c>
      <c r="AC379" s="25">
        <f t="shared" si="268"/>
        <v>0</v>
      </c>
      <c r="AD379" s="55"/>
      <c r="AE379" s="55"/>
      <c r="AF379" s="45">
        <f t="shared" si="269"/>
        <v>0</v>
      </c>
      <c r="AG379" s="46" t="e">
        <f t="shared" si="282"/>
        <v>#DIV/0!</v>
      </c>
      <c r="AH379" s="26">
        <f t="shared" si="270"/>
        <v>0</v>
      </c>
      <c r="AI379" s="46" t="e">
        <f t="shared" si="283"/>
        <v>#DIV/0!</v>
      </c>
      <c r="AJ379" s="46" t="e">
        <f t="shared" si="284"/>
        <v>#DIV/0!</v>
      </c>
      <c r="AK379" s="61">
        <v>1</v>
      </c>
      <c r="AL379" s="27" t="e">
        <f t="shared" si="285"/>
        <v>#DIV/0!</v>
      </c>
      <c r="AM379" s="25" t="e">
        <f t="shared" si="271"/>
        <v>#DIV/0!</v>
      </c>
      <c r="AN379" s="25" t="e">
        <f t="shared" si="272"/>
        <v>#DIV/0!</v>
      </c>
      <c r="AO379" s="25" t="e">
        <f t="shared" si="286"/>
        <v>#DIV/0!</v>
      </c>
      <c r="AR379" s="11">
        <f t="shared" si="287"/>
        <v>180</v>
      </c>
      <c r="AS379" s="20" t="s">
        <v>147</v>
      </c>
      <c r="AU379" s="13" t="s">
        <v>142</v>
      </c>
      <c r="AV379" s="75" t="e">
        <f>VLOOKUP(AT379,Ülke!$A$1:$D$46,2,0)</f>
        <v>#N/A</v>
      </c>
      <c r="AW379" s="29" t="e">
        <f t="shared" si="288"/>
        <v>#DIV/0!</v>
      </c>
      <c r="AX379" s="64" t="e">
        <f t="shared" si="289"/>
        <v>#DIV/0!</v>
      </c>
      <c r="AY379" s="65">
        <v>43846</v>
      </c>
      <c r="AZ379" s="65">
        <v>44675</v>
      </c>
      <c r="BA379" s="50">
        <f t="shared" si="290"/>
        <v>-44675</v>
      </c>
      <c r="BB379" s="66" t="e">
        <f t="shared" si="291"/>
        <v>#DIV/0!</v>
      </c>
      <c r="BC379" s="67">
        <v>44676</v>
      </c>
      <c r="BD379" s="66" t="s">
        <v>118</v>
      </c>
      <c r="BE379" s="58" t="e">
        <f t="shared" si="292"/>
        <v>#DIV/0!</v>
      </c>
      <c r="BF379" s="30" t="e">
        <f t="shared" si="295"/>
        <v>#DIV/0!</v>
      </c>
      <c r="BG379" s="31"/>
      <c r="BH379" s="32" t="e">
        <f t="shared" si="293"/>
        <v>#DIV/0!</v>
      </c>
      <c r="BI379" s="28">
        <v>0.05</v>
      </c>
      <c r="BJ379" s="28">
        <v>2.5000000000000001E-2</v>
      </c>
      <c r="BK379" s="33" t="e">
        <f t="shared" si="273"/>
        <v>#DIV/0!</v>
      </c>
      <c r="BL379" s="33" t="e">
        <f t="shared" si="278"/>
        <v>#DIV/0!</v>
      </c>
      <c r="BM379" s="48" t="s">
        <v>139</v>
      </c>
      <c r="BO379" s="14" t="s">
        <v>84</v>
      </c>
      <c r="BP379" s="68"/>
      <c r="BQ379" s="14"/>
      <c r="BR379" s="35">
        <v>1257250.1000000001</v>
      </c>
      <c r="BS379" s="73">
        <v>62862.51</v>
      </c>
      <c r="BT379" s="98" t="e">
        <f t="shared" si="294"/>
        <v>#DIV/0!</v>
      </c>
      <c r="BU379" s="35">
        <v>45540</v>
      </c>
      <c r="BV379" s="36" t="s">
        <v>84</v>
      </c>
      <c r="BW379" s="37" t="s">
        <v>90</v>
      </c>
      <c r="BX379" s="38"/>
      <c r="BY379" s="36" t="s">
        <v>84</v>
      </c>
      <c r="BZ379" s="57">
        <v>2023</v>
      </c>
      <c r="CA379" s="32">
        <f>VLOOKUP(BZ379,$GP$1:$GR$17,2,0)</f>
        <v>31680</v>
      </c>
      <c r="CB379" s="32">
        <f>VLOOKUP(BZ379,$GP$1:$GR$17,3,0)</f>
        <v>264294</v>
      </c>
      <c r="CC379" s="32" t="e">
        <f t="shared" si="279"/>
        <v>#DIV/0!</v>
      </c>
      <c r="CD379" s="14" t="str">
        <f t="shared" si="274"/>
        <v/>
      </c>
      <c r="CF379" s="69">
        <f t="shared" si="275"/>
        <v>45540</v>
      </c>
      <c r="CG379" s="69" t="e">
        <f t="shared" si="276"/>
        <v>#DIV/0!</v>
      </c>
      <c r="CH379" s="69" t="e">
        <f t="shared" si="277"/>
        <v>#DIV/0!</v>
      </c>
    </row>
    <row r="380" spans="1:86" x14ac:dyDescent="0.25">
      <c r="A380" s="13"/>
      <c r="B380" s="13"/>
      <c r="C380" s="13"/>
      <c r="D380" s="24"/>
      <c r="E380" s="24"/>
      <c r="F380" s="100">
        <f t="shared" si="267"/>
        <v>0</v>
      </c>
      <c r="G380" s="21"/>
      <c r="J380" s="63"/>
      <c r="L380" s="63" t="s">
        <v>58</v>
      </c>
      <c r="M380" s="23" t="s">
        <v>61</v>
      </c>
      <c r="N380" s="13" t="s">
        <v>170</v>
      </c>
      <c r="O380" s="13" t="s">
        <v>148</v>
      </c>
      <c r="P380" s="13" t="s">
        <v>171</v>
      </c>
      <c r="U380" s="12">
        <f t="shared" si="281"/>
        <v>90</v>
      </c>
      <c r="X380" s="13"/>
      <c r="Y380" s="13"/>
      <c r="AA380" s="34" t="s">
        <v>84</v>
      </c>
      <c r="AB380" s="25">
        <v>0</v>
      </c>
      <c r="AC380" s="25">
        <f t="shared" si="268"/>
        <v>0</v>
      </c>
      <c r="AD380" s="55"/>
      <c r="AE380" s="55"/>
      <c r="AF380" s="45">
        <f t="shared" si="269"/>
        <v>0</v>
      </c>
      <c r="AG380" s="46" t="e">
        <f t="shared" si="282"/>
        <v>#DIV/0!</v>
      </c>
      <c r="AH380" s="26">
        <f t="shared" si="270"/>
        <v>0</v>
      </c>
      <c r="AI380" s="46" t="e">
        <f t="shared" si="283"/>
        <v>#DIV/0!</v>
      </c>
      <c r="AJ380" s="46" t="e">
        <f t="shared" si="284"/>
        <v>#DIV/0!</v>
      </c>
      <c r="AK380" s="61">
        <v>1</v>
      </c>
      <c r="AL380" s="27" t="e">
        <f t="shared" si="285"/>
        <v>#DIV/0!</v>
      </c>
      <c r="AM380" s="25" t="e">
        <f t="shared" si="271"/>
        <v>#DIV/0!</v>
      </c>
      <c r="AN380" s="25" t="e">
        <f t="shared" si="272"/>
        <v>#DIV/0!</v>
      </c>
      <c r="AO380" s="25" t="e">
        <f t="shared" si="286"/>
        <v>#DIV/0!</v>
      </c>
      <c r="AR380" s="11">
        <f t="shared" si="287"/>
        <v>180</v>
      </c>
      <c r="AS380" s="20" t="s">
        <v>147</v>
      </c>
      <c r="AU380" s="13" t="s">
        <v>142</v>
      </c>
      <c r="AV380" s="75" t="e">
        <f>VLOOKUP(AT380,Ülke!$A$1:$D$46,2,0)</f>
        <v>#N/A</v>
      </c>
      <c r="AW380" s="29" t="e">
        <f t="shared" si="288"/>
        <v>#DIV/0!</v>
      </c>
      <c r="AX380" s="64" t="e">
        <f t="shared" si="289"/>
        <v>#DIV/0!</v>
      </c>
      <c r="AY380" s="65">
        <v>43846</v>
      </c>
      <c r="AZ380" s="65">
        <v>44675</v>
      </c>
      <c r="BA380" s="50">
        <f t="shared" si="290"/>
        <v>-44675</v>
      </c>
      <c r="BB380" s="66" t="e">
        <f t="shared" si="291"/>
        <v>#DIV/0!</v>
      </c>
      <c r="BC380" s="67">
        <v>44676</v>
      </c>
      <c r="BD380" s="66" t="s">
        <v>118</v>
      </c>
      <c r="BE380" s="58" t="e">
        <f t="shared" si="292"/>
        <v>#DIV/0!</v>
      </c>
      <c r="BF380" s="30" t="e">
        <f t="shared" si="295"/>
        <v>#DIV/0!</v>
      </c>
      <c r="BG380" s="31"/>
      <c r="BH380" s="32" t="e">
        <f t="shared" si="293"/>
        <v>#DIV/0!</v>
      </c>
      <c r="BI380" s="28">
        <v>0.05</v>
      </c>
      <c r="BJ380" s="28">
        <v>2.5000000000000001E-2</v>
      </c>
      <c r="BK380" s="33" t="e">
        <f t="shared" si="273"/>
        <v>#DIV/0!</v>
      </c>
      <c r="BL380" s="33" t="e">
        <f t="shared" si="278"/>
        <v>#DIV/0!</v>
      </c>
      <c r="BM380" s="48" t="s">
        <v>139</v>
      </c>
      <c r="BO380" s="14" t="s">
        <v>84</v>
      </c>
      <c r="BP380" s="68"/>
      <c r="BQ380" s="14"/>
      <c r="BR380" s="35">
        <v>1257250.1000000001</v>
      </c>
      <c r="BS380" s="73">
        <v>62862.51</v>
      </c>
      <c r="BT380" s="98" t="e">
        <f t="shared" si="294"/>
        <v>#DIV/0!</v>
      </c>
      <c r="BU380" s="35">
        <v>45540</v>
      </c>
      <c r="BV380" s="36" t="s">
        <v>84</v>
      </c>
      <c r="BW380" s="37" t="s">
        <v>90</v>
      </c>
      <c r="BX380" s="38"/>
      <c r="BY380" s="36" t="s">
        <v>84</v>
      </c>
      <c r="BZ380" s="57">
        <v>2023</v>
      </c>
      <c r="CA380" s="32">
        <f>VLOOKUP(BZ380,$GP$1:$GR$17,2,0)</f>
        <v>31680</v>
      </c>
      <c r="CB380" s="32">
        <f>VLOOKUP(BZ380,$GP$1:$GR$17,3,0)</f>
        <v>264294</v>
      </c>
      <c r="CC380" s="32" t="e">
        <f t="shared" si="279"/>
        <v>#DIV/0!</v>
      </c>
      <c r="CD380" s="14" t="str">
        <f t="shared" si="274"/>
        <v/>
      </c>
      <c r="CF380" s="69">
        <f t="shared" si="275"/>
        <v>45540</v>
      </c>
      <c r="CG380" s="69" t="e">
        <f t="shared" si="276"/>
        <v>#DIV/0!</v>
      </c>
      <c r="CH380" s="69" t="e">
        <f t="shared" si="277"/>
        <v>#DIV/0!</v>
      </c>
    </row>
    <row r="381" spans="1:86" x14ac:dyDescent="0.25">
      <c r="A381" s="13"/>
      <c r="B381" s="13"/>
      <c r="C381" s="13"/>
      <c r="D381" s="24"/>
      <c r="E381" s="24"/>
      <c r="F381" s="100">
        <f t="shared" si="267"/>
        <v>0</v>
      </c>
      <c r="G381" s="21"/>
      <c r="J381" s="63"/>
      <c r="L381" s="63" t="s">
        <v>58</v>
      </c>
      <c r="M381" s="23" t="s">
        <v>61</v>
      </c>
      <c r="N381" s="13" t="s">
        <v>170</v>
      </c>
      <c r="O381" s="13" t="s">
        <v>148</v>
      </c>
      <c r="P381" s="13" t="s">
        <v>171</v>
      </c>
      <c r="U381" s="12">
        <f t="shared" si="281"/>
        <v>90</v>
      </c>
      <c r="X381" s="13"/>
      <c r="Y381" s="13"/>
      <c r="AA381" s="34" t="s">
        <v>84</v>
      </c>
      <c r="AB381" s="25">
        <v>0</v>
      </c>
      <c r="AC381" s="25">
        <f t="shared" si="268"/>
        <v>0</v>
      </c>
      <c r="AD381" s="55"/>
      <c r="AE381" s="55"/>
      <c r="AF381" s="45">
        <f t="shared" si="269"/>
        <v>0</v>
      </c>
      <c r="AG381" s="46" t="e">
        <f t="shared" si="282"/>
        <v>#DIV/0!</v>
      </c>
      <c r="AH381" s="26">
        <f t="shared" si="270"/>
        <v>0</v>
      </c>
      <c r="AI381" s="46" t="e">
        <f t="shared" si="283"/>
        <v>#DIV/0!</v>
      </c>
      <c r="AJ381" s="46" t="e">
        <f t="shared" si="284"/>
        <v>#DIV/0!</v>
      </c>
      <c r="AK381" s="61">
        <v>1</v>
      </c>
      <c r="AL381" s="27" t="e">
        <f t="shared" si="285"/>
        <v>#DIV/0!</v>
      </c>
      <c r="AM381" s="25" t="e">
        <f t="shared" si="271"/>
        <v>#DIV/0!</v>
      </c>
      <c r="AN381" s="25" t="e">
        <f t="shared" si="272"/>
        <v>#DIV/0!</v>
      </c>
      <c r="AO381" s="25" t="e">
        <f t="shared" si="286"/>
        <v>#DIV/0!</v>
      </c>
      <c r="AR381" s="11">
        <f t="shared" si="287"/>
        <v>180</v>
      </c>
      <c r="AS381" s="20" t="s">
        <v>147</v>
      </c>
      <c r="AU381" s="13" t="s">
        <v>142</v>
      </c>
      <c r="AV381" s="75" t="e">
        <f>VLOOKUP(AT381,Ülke!$A$1:$D$46,2,0)</f>
        <v>#N/A</v>
      </c>
      <c r="AW381" s="29" t="e">
        <f t="shared" si="288"/>
        <v>#DIV/0!</v>
      </c>
      <c r="AX381" s="64" t="e">
        <f t="shared" si="289"/>
        <v>#DIV/0!</v>
      </c>
      <c r="AY381" s="65">
        <v>43846</v>
      </c>
      <c r="AZ381" s="65">
        <v>44675</v>
      </c>
      <c r="BA381" s="50">
        <f t="shared" si="290"/>
        <v>-44675</v>
      </c>
      <c r="BB381" s="66" t="e">
        <f t="shared" si="291"/>
        <v>#DIV/0!</v>
      </c>
      <c r="BC381" s="67">
        <v>44676</v>
      </c>
      <c r="BD381" s="66" t="s">
        <v>118</v>
      </c>
      <c r="BE381" s="58" t="e">
        <f t="shared" si="292"/>
        <v>#DIV/0!</v>
      </c>
      <c r="BF381" s="30" t="e">
        <f t="shared" si="295"/>
        <v>#DIV/0!</v>
      </c>
      <c r="BG381" s="31"/>
      <c r="BH381" s="32" t="e">
        <f t="shared" si="293"/>
        <v>#DIV/0!</v>
      </c>
      <c r="BI381" s="28">
        <v>0.05</v>
      </c>
      <c r="BJ381" s="28">
        <v>2.5000000000000001E-2</v>
      </c>
      <c r="BK381" s="33" t="e">
        <f t="shared" si="273"/>
        <v>#DIV/0!</v>
      </c>
      <c r="BL381" s="33" t="e">
        <f t="shared" si="278"/>
        <v>#DIV/0!</v>
      </c>
      <c r="BM381" s="48" t="s">
        <v>139</v>
      </c>
      <c r="BO381" s="14" t="s">
        <v>84</v>
      </c>
      <c r="BP381" s="68"/>
      <c r="BQ381" s="14"/>
      <c r="BR381" s="35">
        <v>1257250.1000000001</v>
      </c>
      <c r="BS381" s="73">
        <v>62862.51</v>
      </c>
      <c r="BT381" s="98" t="e">
        <f t="shared" si="294"/>
        <v>#DIV/0!</v>
      </c>
      <c r="BU381" s="35">
        <v>45540</v>
      </c>
      <c r="BV381" s="36" t="s">
        <v>84</v>
      </c>
      <c r="BW381" s="37" t="s">
        <v>90</v>
      </c>
      <c r="BX381" s="38"/>
      <c r="BY381" s="36" t="s">
        <v>84</v>
      </c>
      <c r="BZ381" s="57">
        <v>2023</v>
      </c>
      <c r="CA381" s="32">
        <f>VLOOKUP(BZ381,$GP$1:$GR$17,2,0)</f>
        <v>31680</v>
      </c>
      <c r="CB381" s="32">
        <f>VLOOKUP(BZ381,$GP$1:$GR$17,3,0)</f>
        <v>264294</v>
      </c>
      <c r="CC381" s="32" t="e">
        <f t="shared" si="279"/>
        <v>#DIV/0!</v>
      </c>
      <c r="CD381" s="14" t="str">
        <f t="shared" si="274"/>
        <v/>
      </c>
      <c r="CF381" s="69">
        <f t="shared" si="275"/>
        <v>45540</v>
      </c>
      <c r="CG381" s="69" t="e">
        <f t="shared" si="276"/>
        <v>#DIV/0!</v>
      </c>
      <c r="CH381" s="69" t="e">
        <f t="shared" si="277"/>
        <v>#DIV/0!</v>
      </c>
    </row>
    <row r="382" spans="1:86" x14ac:dyDescent="0.25">
      <c r="A382" s="13"/>
      <c r="B382" s="13"/>
      <c r="C382" s="13"/>
      <c r="D382" s="24"/>
      <c r="E382" s="24"/>
      <c r="F382" s="100">
        <f t="shared" si="267"/>
        <v>0</v>
      </c>
      <c r="G382" s="21"/>
      <c r="J382" s="63"/>
      <c r="L382" s="63" t="s">
        <v>58</v>
      </c>
      <c r="M382" s="23" t="s">
        <v>61</v>
      </c>
      <c r="N382" s="13" t="s">
        <v>170</v>
      </c>
      <c r="O382" s="13" t="s">
        <v>148</v>
      </c>
      <c r="P382" s="13" t="s">
        <v>171</v>
      </c>
      <c r="U382" s="12">
        <f t="shared" si="281"/>
        <v>90</v>
      </c>
      <c r="X382" s="13"/>
      <c r="Y382" s="13"/>
      <c r="AA382" s="34" t="s">
        <v>84</v>
      </c>
      <c r="AB382" s="25">
        <v>0</v>
      </c>
      <c r="AC382" s="25">
        <f t="shared" si="268"/>
        <v>0</v>
      </c>
      <c r="AD382" s="55"/>
      <c r="AE382" s="55"/>
      <c r="AF382" s="45">
        <f t="shared" si="269"/>
        <v>0</v>
      </c>
      <c r="AG382" s="46" t="e">
        <f t="shared" si="282"/>
        <v>#DIV/0!</v>
      </c>
      <c r="AH382" s="26">
        <f t="shared" si="270"/>
        <v>0</v>
      </c>
      <c r="AI382" s="46" t="e">
        <f t="shared" si="283"/>
        <v>#DIV/0!</v>
      </c>
      <c r="AJ382" s="46" t="e">
        <f t="shared" si="284"/>
        <v>#DIV/0!</v>
      </c>
      <c r="AK382" s="61">
        <v>1</v>
      </c>
      <c r="AL382" s="27" t="e">
        <f t="shared" si="285"/>
        <v>#DIV/0!</v>
      </c>
      <c r="AM382" s="25" t="e">
        <f t="shared" si="271"/>
        <v>#DIV/0!</v>
      </c>
      <c r="AN382" s="25" t="e">
        <f t="shared" si="272"/>
        <v>#DIV/0!</v>
      </c>
      <c r="AO382" s="25" t="e">
        <f t="shared" si="286"/>
        <v>#DIV/0!</v>
      </c>
      <c r="AR382" s="11">
        <f t="shared" si="287"/>
        <v>180</v>
      </c>
      <c r="AS382" s="20" t="s">
        <v>147</v>
      </c>
      <c r="AU382" s="13" t="s">
        <v>142</v>
      </c>
      <c r="AV382" s="75" t="e">
        <f>VLOOKUP(AT382,Ülke!$A$1:$D$46,2,0)</f>
        <v>#N/A</v>
      </c>
      <c r="AW382" s="29" t="e">
        <f t="shared" si="288"/>
        <v>#DIV/0!</v>
      </c>
      <c r="AX382" s="64" t="e">
        <f t="shared" si="289"/>
        <v>#DIV/0!</v>
      </c>
      <c r="AY382" s="65">
        <v>43846</v>
      </c>
      <c r="AZ382" s="65">
        <v>44675</v>
      </c>
      <c r="BA382" s="50">
        <f t="shared" si="290"/>
        <v>-44675</v>
      </c>
      <c r="BB382" s="66" t="e">
        <f t="shared" si="291"/>
        <v>#DIV/0!</v>
      </c>
      <c r="BC382" s="67">
        <v>44676</v>
      </c>
      <c r="BD382" s="66" t="s">
        <v>118</v>
      </c>
      <c r="BE382" s="58" t="e">
        <f t="shared" si="292"/>
        <v>#DIV/0!</v>
      </c>
      <c r="BF382" s="30" t="e">
        <f t="shared" si="295"/>
        <v>#DIV/0!</v>
      </c>
      <c r="BG382" s="31"/>
      <c r="BH382" s="32" t="e">
        <f t="shared" si="293"/>
        <v>#DIV/0!</v>
      </c>
      <c r="BI382" s="28">
        <v>0.05</v>
      </c>
      <c r="BJ382" s="28">
        <v>2.5000000000000001E-2</v>
      </c>
      <c r="BK382" s="33" t="e">
        <f t="shared" si="273"/>
        <v>#DIV/0!</v>
      </c>
      <c r="BL382" s="33" t="e">
        <f t="shared" si="278"/>
        <v>#DIV/0!</v>
      </c>
      <c r="BM382" s="48" t="s">
        <v>139</v>
      </c>
      <c r="BO382" s="14" t="s">
        <v>84</v>
      </c>
      <c r="BP382" s="68"/>
      <c r="BQ382" s="14"/>
      <c r="BR382" s="35">
        <v>1257250.1000000001</v>
      </c>
      <c r="BS382" s="73">
        <v>62862.51</v>
      </c>
      <c r="BT382" s="98" t="e">
        <f t="shared" si="294"/>
        <v>#DIV/0!</v>
      </c>
      <c r="BU382" s="35">
        <v>45540</v>
      </c>
      <c r="BV382" s="36" t="s">
        <v>84</v>
      </c>
      <c r="BW382" s="37" t="s">
        <v>90</v>
      </c>
      <c r="BX382" s="38"/>
      <c r="BY382" s="36" t="s">
        <v>84</v>
      </c>
      <c r="BZ382" s="57">
        <v>2023</v>
      </c>
      <c r="CA382" s="32">
        <f>VLOOKUP(BZ382,$GP$1:$GR$17,2,0)</f>
        <v>31680</v>
      </c>
      <c r="CB382" s="32">
        <f>VLOOKUP(BZ382,$GP$1:$GR$17,3,0)</f>
        <v>264294</v>
      </c>
      <c r="CC382" s="32" t="e">
        <f t="shared" si="279"/>
        <v>#DIV/0!</v>
      </c>
      <c r="CD382" s="14" t="str">
        <f t="shared" si="274"/>
        <v/>
      </c>
      <c r="CF382" s="69">
        <f t="shared" si="275"/>
        <v>45540</v>
      </c>
      <c r="CG382" s="69" t="e">
        <f t="shared" si="276"/>
        <v>#DIV/0!</v>
      </c>
      <c r="CH382" s="69" t="e">
        <f t="shared" si="277"/>
        <v>#DIV/0!</v>
      </c>
    </row>
    <row r="383" spans="1:86" x14ac:dyDescent="0.25">
      <c r="A383" s="13"/>
      <c r="B383" s="13"/>
      <c r="C383" s="13"/>
      <c r="D383" s="24"/>
      <c r="E383" s="24"/>
      <c r="F383" s="100">
        <f t="shared" ref="F383:F446" si="296">+D383*0.75</f>
        <v>0</v>
      </c>
      <c r="G383" s="21"/>
      <c r="J383" s="63"/>
      <c r="L383" s="63" t="s">
        <v>58</v>
      </c>
      <c r="M383" s="23" t="s">
        <v>61</v>
      </c>
      <c r="N383" s="13" t="s">
        <v>170</v>
      </c>
      <c r="O383" s="13" t="s">
        <v>148</v>
      </c>
      <c r="P383" s="13" t="s">
        <v>171</v>
      </c>
      <c r="U383" s="12">
        <f t="shared" si="281"/>
        <v>90</v>
      </c>
      <c r="X383" s="13"/>
      <c r="Y383" s="13"/>
      <c r="AA383" s="34" t="s">
        <v>84</v>
      </c>
      <c r="AB383" s="25">
        <v>0</v>
      </c>
      <c r="AC383" s="25">
        <f t="shared" ref="AC383:AC446" si="297">+Z383-AB383</f>
        <v>0</v>
      </c>
      <c r="AD383" s="55"/>
      <c r="AE383" s="55"/>
      <c r="AF383" s="45">
        <f t="shared" ref="AF383:AF446" si="298">+Z383*AD383</f>
        <v>0</v>
      </c>
      <c r="AG383" s="46" t="e">
        <f t="shared" si="282"/>
        <v>#DIV/0!</v>
      </c>
      <c r="AH383" s="26">
        <f t="shared" ref="AH383:AH446" si="299">+AB383*AD383</f>
        <v>0</v>
      </c>
      <c r="AI383" s="46" t="e">
        <f t="shared" si="283"/>
        <v>#DIV/0!</v>
      </c>
      <c r="AJ383" s="46" t="e">
        <f t="shared" si="284"/>
        <v>#DIV/0!</v>
      </c>
      <c r="AK383" s="61">
        <v>1</v>
      </c>
      <c r="AL383" s="27" t="e">
        <f t="shared" si="285"/>
        <v>#DIV/0!</v>
      </c>
      <c r="AM383" s="25" t="e">
        <f t="shared" ref="AM383:AM446" si="300">+Z383*AL383</f>
        <v>#DIV/0!</v>
      </c>
      <c r="AN383" s="25" t="e">
        <f t="shared" ref="AN383:AN446" si="301">+AB383*AL383</f>
        <v>#DIV/0!</v>
      </c>
      <c r="AO383" s="25" t="e">
        <f t="shared" si="286"/>
        <v>#DIV/0!</v>
      </c>
      <c r="AR383" s="11">
        <f t="shared" si="287"/>
        <v>180</v>
      </c>
      <c r="AS383" s="20" t="s">
        <v>147</v>
      </c>
      <c r="AU383" s="13" t="s">
        <v>142</v>
      </c>
      <c r="AV383" s="75" t="e">
        <f>VLOOKUP(AT383,Ülke!$A$1:$D$46,2,0)</f>
        <v>#N/A</v>
      </c>
      <c r="AW383" s="29" t="e">
        <f t="shared" si="288"/>
        <v>#DIV/0!</v>
      </c>
      <c r="AX383" s="64" t="e">
        <f t="shared" si="289"/>
        <v>#DIV/0!</v>
      </c>
      <c r="AY383" s="65">
        <v>43846</v>
      </c>
      <c r="AZ383" s="65">
        <v>44675</v>
      </c>
      <c r="BA383" s="50">
        <f t="shared" si="290"/>
        <v>-44675</v>
      </c>
      <c r="BB383" s="66" t="e">
        <f t="shared" si="291"/>
        <v>#DIV/0!</v>
      </c>
      <c r="BC383" s="67">
        <v>44676</v>
      </c>
      <c r="BD383" s="66" t="s">
        <v>118</v>
      </c>
      <c r="BE383" s="58" t="e">
        <f t="shared" si="292"/>
        <v>#DIV/0!</v>
      </c>
      <c r="BF383" s="30" t="e">
        <f t="shared" si="295"/>
        <v>#DIV/0!</v>
      </c>
      <c r="BG383" s="31"/>
      <c r="BH383" s="32" t="e">
        <f t="shared" si="293"/>
        <v>#DIV/0!</v>
      </c>
      <c r="BI383" s="28">
        <v>0.05</v>
      </c>
      <c r="BJ383" s="28">
        <v>2.5000000000000001E-2</v>
      </c>
      <c r="BK383" s="33" t="e">
        <f t="shared" ref="BK383:BK446" si="302">+BH383*BI383</f>
        <v>#DIV/0!</v>
      </c>
      <c r="BL383" s="33" t="e">
        <f t="shared" si="278"/>
        <v>#DIV/0!</v>
      </c>
      <c r="BM383" s="48" t="s">
        <v>139</v>
      </c>
      <c r="BO383" s="14" t="s">
        <v>84</v>
      </c>
      <c r="BP383" s="68"/>
      <c r="BQ383" s="14"/>
      <c r="BR383" s="35">
        <v>1257250.1000000001</v>
      </c>
      <c r="BS383" s="73">
        <v>62862.51</v>
      </c>
      <c r="BT383" s="98" t="e">
        <f t="shared" si="294"/>
        <v>#DIV/0!</v>
      </c>
      <c r="BU383" s="35">
        <v>45540</v>
      </c>
      <c r="BV383" s="36" t="s">
        <v>84</v>
      </c>
      <c r="BW383" s="37" t="s">
        <v>90</v>
      </c>
      <c r="BX383" s="38"/>
      <c r="BY383" s="36" t="s">
        <v>84</v>
      </c>
      <c r="BZ383" s="57">
        <v>2023</v>
      </c>
      <c r="CA383" s="32">
        <f>VLOOKUP(BZ383,$GP$1:$GR$17,2,0)</f>
        <v>31680</v>
      </c>
      <c r="CB383" s="32">
        <f>VLOOKUP(BZ383,$GP$1:$GR$17,3,0)</f>
        <v>264294</v>
      </c>
      <c r="CC383" s="32" t="e">
        <f t="shared" si="279"/>
        <v>#DIV/0!</v>
      </c>
      <c r="CD383" s="14" t="str">
        <f t="shared" ref="CD383:CD446" si="303">RIGHT(AQ383,4)</f>
        <v/>
      </c>
      <c r="CF383" s="69">
        <f t="shared" ref="CF383:CF446" si="304">+BU383-Z383</f>
        <v>45540</v>
      </c>
      <c r="CG383" s="69" t="e">
        <f t="shared" ref="CG383:CG446" si="305">+AM383-BU383</f>
        <v>#DIV/0!</v>
      </c>
      <c r="CH383" s="69" t="e">
        <f t="shared" ref="CH383:CH446" si="306">+BU383-BF383</f>
        <v>#DIV/0!</v>
      </c>
    </row>
    <row r="384" spans="1:86" x14ac:dyDescent="0.25">
      <c r="A384" s="13"/>
      <c r="B384" s="13"/>
      <c r="C384" s="13"/>
      <c r="D384" s="24"/>
      <c r="E384" s="24"/>
      <c r="F384" s="100">
        <f t="shared" si="296"/>
        <v>0</v>
      </c>
      <c r="G384" s="21"/>
      <c r="J384" s="63"/>
      <c r="L384" s="63" t="s">
        <v>58</v>
      </c>
      <c r="M384" s="23" t="s">
        <v>61</v>
      </c>
      <c r="N384" s="13" t="s">
        <v>170</v>
      </c>
      <c r="O384" s="13" t="s">
        <v>148</v>
      </c>
      <c r="P384" s="13" t="s">
        <v>171</v>
      </c>
      <c r="U384" s="12">
        <f t="shared" si="281"/>
        <v>90</v>
      </c>
      <c r="X384" s="13"/>
      <c r="Y384" s="13"/>
      <c r="AA384" s="34" t="s">
        <v>84</v>
      </c>
      <c r="AB384" s="25">
        <v>0</v>
      </c>
      <c r="AC384" s="25">
        <f t="shared" si="297"/>
        <v>0</v>
      </c>
      <c r="AD384" s="55"/>
      <c r="AE384" s="55"/>
      <c r="AF384" s="45">
        <f t="shared" si="298"/>
        <v>0</v>
      </c>
      <c r="AG384" s="46" t="e">
        <f t="shared" si="282"/>
        <v>#DIV/0!</v>
      </c>
      <c r="AH384" s="26">
        <f t="shared" si="299"/>
        <v>0</v>
      </c>
      <c r="AI384" s="46" t="e">
        <f t="shared" si="283"/>
        <v>#DIV/0!</v>
      </c>
      <c r="AJ384" s="46" t="e">
        <f t="shared" si="284"/>
        <v>#DIV/0!</v>
      </c>
      <c r="AK384" s="61">
        <v>1</v>
      </c>
      <c r="AL384" s="27" t="e">
        <f t="shared" si="285"/>
        <v>#DIV/0!</v>
      </c>
      <c r="AM384" s="25" t="e">
        <f t="shared" si="300"/>
        <v>#DIV/0!</v>
      </c>
      <c r="AN384" s="25" t="e">
        <f t="shared" si="301"/>
        <v>#DIV/0!</v>
      </c>
      <c r="AO384" s="25" t="e">
        <f t="shared" si="286"/>
        <v>#DIV/0!</v>
      </c>
      <c r="AR384" s="11">
        <f t="shared" si="287"/>
        <v>180</v>
      </c>
      <c r="AS384" s="20" t="s">
        <v>147</v>
      </c>
      <c r="AU384" s="13" t="s">
        <v>142</v>
      </c>
      <c r="AV384" s="75" t="e">
        <f>VLOOKUP(AT384,Ülke!$A$1:$D$46,2,0)</f>
        <v>#N/A</v>
      </c>
      <c r="AW384" s="29" t="e">
        <f t="shared" si="288"/>
        <v>#DIV/0!</v>
      </c>
      <c r="AX384" s="64" t="e">
        <f t="shared" si="289"/>
        <v>#DIV/0!</v>
      </c>
      <c r="AY384" s="65">
        <v>43846</v>
      </c>
      <c r="AZ384" s="65">
        <v>44675</v>
      </c>
      <c r="BA384" s="50">
        <f t="shared" si="290"/>
        <v>-44675</v>
      </c>
      <c r="BB384" s="66" t="e">
        <f t="shared" si="291"/>
        <v>#DIV/0!</v>
      </c>
      <c r="BC384" s="67">
        <v>44676</v>
      </c>
      <c r="BD384" s="66" t="s">
        <v>118</v>
      </c>
      <c r="BE384" s="58" t="e">
        <f t="shared" si="292"/>
        <v>#DIV/0!</v>
      </c>
      <c r="BF384" s="30" t="e">
        <f t="shared" si="295"/>
        <v>#DIV/0!</v>
      </c>
      <c r="BG384" s="31"/>
      <c r="BH384" s="32" t="e">
        <f t="shared" si="293"/>
        <v>#DIV/0!</v>
      </c>
      <c r="BI384" s="28">
        <v>0.05</v>
      </c>
      <c r="BJ384" s="28">
        <v>2.5000000000000001E-2</v>
      </c>
      <c r="BK384" s="33" t="e">
        <f t="shared" si="302"/>
        <v>#DIV/0!</v>
      </c>
      <c r="BL384" s="33" t="e">
        <f t="shared" ref="BL384:BL447" si="307">+BH384*BJ384</f>
        <v>#DIV/0!</v>
      </c>
      <c r="BM384" s="48" t="s">
        <v>139</v>
      </c>
      <c r="BO384" s="14" t="s">
        <v>84</v>
      </c>
      <c r="BP384" s="68"/>
      <c r="BQ384" s="14"/>
      <c r="BR384" s="35">
        <v>1257250.1000000001</v>
      </c>
      <c r="BS384" s="73">
        <v>62862.51</v>
      </c>
      <c r="BT384" s="98" t="e">
        <f t="shared" si="294"/>
        <v>#DIV/0!</v>
      </c>
      <c r="BU384" s="35">
        <v>45540</v>
      </c>
      <c r="BV384" s="36" t="s">
        <v>84</v>
      </c>
      <c r="BW384" s="37" t="s">
        <v>90</v>
      </c>
      <c r="BX384" s="38"/>
      <c r="BY384" s="36" t="s">
        <v>84</v>
      </c>
      <c r="BZ384" s="57">
        <v>2023</v>
      </c>
      <c r="CA384" s="32">
        <f>VLOOKUP(BZ384,$GP$1:$GR$17,2,0)</f>
        <v>31680</v>
      </c>
      <c r="CB384" s="32">
        <f>VLOOKUP(BZ384,$GP$1:$GR$17,3,0)</f>
        <v>264294</v>
      </c>
      <c r="CC384" s="32" t="e">
        <f t="shared" ref="CC384:CC447" si="308">IF(BK384&gt;CA384,BK384,CA384)</f>
        <v>#DIV/0!</v>
      </c>
      <c r="CD384" s="14" t="str">
        <f t="shared" si="303"/>
        <v/>
      </c>
      <c r="CF384" s="69">
        <f t="shared" si="304"/>
        <v>45540</v>
      </c>
      <c r="CG384" s="69" t="e">
        <f t="shared" si="305"/>
        <v>#DIV/0!</v>
      </c>
      <c r="CH384" s="69" t="e">
        <f t="shared" si="306"/>
        <v>#DIV/0!</v>
      </c>
    </row>
    <row r="385" spans="1:86" x14ac:dyDescent="0.25">
      <c r="A385" s="13"/>
      <c r="B385" s="13"/>
      <c r="C385" s="13"/>
      <c r="D385" s="24"/>
      <c r="E385" s="24"/>
      <c r="F385" s="100">
        <f t="shared" si="296"/>
        <v>0</v>
      </c>
      <c r="G385" s="21"/>
      <c r="J385" s="63"/>
      <c r="L385" s="63" t="s">
        <v>58</v>
      </c>
      <c r="M385" s="23" t="s">
        <v>61</v>
      </c>
      <c r="N385" s="13" t="s">
        <v>170</v>
      </c>
      <c r="O385" s="13" t="s">
        <v>148</v>
      </c>
      <c r="P385" s="13" t="s">
        <v>171</v>
      </c>
      <c r="U385" s="12">
        <f t="shared" si="281"/>
        <v>90</v>
      </c>
      <c r="X385" s="13"/>
      <c r="Y385" s="13"/>
      <c r="AA385" s="34" t="s">
        <v>84</v>
      </c>
      <c r="AB385" s="25">
        <v>0</v>
      </c>
      <c r="AC385" s="25">
        <f t="shared" si="297"/>
        <v>0</v>
      </c>
      <c r="AD385" s="55"/>
      <c r="AE385" s="55"/>
      <c r="AF385" s="45">
        <f t="shared" si="298"/>
        <v>0</v>
      </c>
      <c r="AG385" s="46" t="e">
        <f t="shared" si="282"/>
        <v>#DIV/0!</v>
      </c>
      <c r="AH385" s="26">
        <f t="shared" si="299"/>
        <v>0</v>
      </c>
      <c r="AI385" s="46" t="e">
        <f t="shared" si="283"/>
        <v>#DIV/0!</v>
      </c>
      <c r="AJ385" s="46" t="e">
        <f t="shared" si="284"/>
        <v>#DIV/0!</v>
      </c>
      <c r="AK385" s="61">
        <v>1</v>
      </c>
      <c r="AL385" s="27" t="e">
        <f t="shared" si="285"/>
        <v>#DIV/0!</v>
      </c>
      <c r="AM385" s="25" t="e">
        <f t="shared" si="300"/>
        <v>#DIV/0!</v>
      </c>
      <c r="AN385" s="25" t="e">
        <f t="shared" si="301"/>
        <v>#DIV/0!</v>
      </c>
      <c r="AO385" s="25" t="e">
        <f t="shared" si="286"/>
        <v>#DIV/0!</v>
      </c>
      <c r="AR385" s="11">
        <f t="shared" si="287"/>
        <v>180</v>
      </c>
      <c r="AS385" s="20" t="s">
        <v>147</v>
      </c>
      <c r="AU385" s="13" t="s">
        <v>142</v>
      </c>
      <c r="AV385" s="75" t="e">
        <f>VLOOKUP(AT385,Ülke!$A$1:$D$46,2,0)</f>
        <v>#N/A</v>
      </c>
      <c r="AW385" s="29" t="e">
        <f t="shared" si="288"/>
        <v>#DIV/0!</v>
      </c>
      <c r="AX385" s="64" t="e">
        <f t="shared" si="289"/>
        <v>#DIV/0!</v>
      </c>
      <c r="AY385" s="65">
        <v>43846</v>
      </c>
      <c r="AZ385" s="65">
        <v>44675</v>
      </c>
      <c r="BA385" s="50">
        <f t="shared" si="290"/>
        <v>-44675</v>
      </c>
      <c r="BB385" s="66" t="e">
        <f t="shared" si="291"/>
        <v>#DIV/0!</v>
      </c>
      <c r="BC385" s="67">
        <v>44676</v>
      </c>
      <c r="BD385" s="66" t="s">
        <v>118</v>
      </c>
      <c r="BE385" s="58" t="e">
        <f t="shared" si="292"/>
        <v>#DIV/0!</v>
      </c>
      <c r="BF385" s="30" t="e">
        <f t="shared" si="295"/>
        <v>#DIV/0!</v>
      </c>
      <c r="BG385" s="31"/>
      <c r="BH385" s="32" t="e">
        <f t="shared" si="293"/>
        <v>#DIV/0!</v>
      </c>
      <c r="BI385" s="28">
        <v>0.05</v>
      </c>
      <c r="BJ385" s="28">
        <v>2.5000000000000001E-2</v>
      </c>
      <c r="BK385" s="33" t="e">
        <f t="shared" si="302"/>
        <v>#DIV/0!</v>
      </c>
      <c r="BL385" s="33" t="e">
        <f t="shared" si="307"/>
        <v>#DIV/0!</v>
      </c>
      <c r="BM385" s="48" t="s">
        <v>139</v>
      </c>
      <c r="BO385" s="14" t="s">
        <v>84</v>
      </c>
      <c r="BP385" s="68"/>
      <c r="BQ385" s="14"/>
      <c r="BR385" s="35">
        <v>1257250.1000000001</v>
      </c>
      <c r="BS385" s="73">
        <v>62862.51</v>
      </c>
      <c r="BT385" s="98" t="e">
        <f t="shared" si="294"/>
        <v>#DIV/0!</v>
      </c>
      <c r="BU385" s="35">
        <v>45540</v>
      </c>
      <c r="BV385" s="36" t="s">
        <v>84</v>
      </c>
      <c r="BW385" s="37" t="s">
        <v>90</v>
      </c>
      <c r="BX385" s="38"/>
      <c r="BY385" s="36" t="s">
        <v>84</v>
      </c>
      <c r="BZ385" s="57">
        <v>2023</v>
      </c>
      <c r="CA385" s="32">
        <f>VLOOKUP(BZ385,$GP$1:$GR$17,2,0)</f>
        <v>31680</v>
      </c>
      <c r="CB385" s="32">
        <f>VLOOKUP(BZ385,$GP$1:$GR$17,3,0)</f>
        <v>264294</v>
      </c>
      <c r="CC385" s="32" t="e">
        <f t="shared" si="308"/>
        <v>#DIV/0!</v>
      </c>
      <c r="CD385" s="14" t="str">
        <f t="shared" si="303"/>
        <v/>
      </c>
      <c r="CF385" s="69">
        <f t="shared" si="304"/>
        <v>45540</v>
      </c>
      <c r="CG385" s="69" t="e">
        <f t="shared" si="305"/>
        <v>#DIV/0!</v>
      </c>
      <c r="CH385" s="69" t="e">
        <f t="shared" si="306"/>
        <v>#DIV/0!</v>
      </c>
    </row>
    <row r="386" spans="1:86" x14ac:dyDescent="0.25">
      <c r="A386" s="13"/>
      <c r="B386" s="13"/>
      <c r="C386" s="13"/>
      <c r="D386" s="24"/>
      <c r="E386" s="24"/>
      <c r="F386" s="100">
        <f t="shared" si="296"/>
        <v>0</v>
      </c>
      <c r="G386" s="21"/>
      <c r="J386" s="63"/>
      <c r="L386" s="63" t="s">
        <v>58</v>
      </c>
      <c r="M386" s="23" t="s">
        <v>61</v>
      </c>
      <c r="N386" s="13" t="s">
        <v>170</v>
      </c>
      <c r="O386" s="13" t="s">
        <v>148</v>
      </c>
      <c r="P386" s="13" t="s">
        <v>171</v>
      </c>
      <c r="U386" s="12">
        <f t="shared" si="281"/>
        <v>90</v>
      </c>
      <c r="X386" s="13"/>
      <c r="Y386" s="13"/>
      <c r="AA386" s="34" t="s">
        <v>84</v>
      </c>
      <c r="AB386" s="25">
        <v>0</v>
      </c>
      <c r="AC386" s="25">
        <f t="shared" si="297"/>
        <v>0</v>
      </c>
      <c r="AD386" s="55"/>
      <c r="AE386" s="55"/>
      <c r="AF386" s="45">
        <f t="shared" si="298"/>
        <v>0</v>
      </c>
      <c r="AG386" s="46" t="e">
        <f t="shared" si="282"/>
        <v>#DIV/0!</v>
      </c>
      <c r="AH386" s="26">
        <f t="shared" si="299"/>
        <v>0</v>
      </c>
      <c r="AI386" s="46" t="e">
        <f t="shared" si="283"/>
        <v>#DIV/0!</v>
      </c>
      <c r="AJ386" s="46" t="e">
        <f t="shared" si="284"/>
        <v>#DIV/0!</v>
      </c>
      <c r="AK386" s="61">
        <v>1</v>
      </c>
      <c r="AL386" s="27" t="e">
        <f t="shared" si="285"/>
        <v>#DIV/0!</v>
      </c>
      <c r="AM386" s="25" t="e">
        <f t="shared" si="300"/>
        <v>#DIV/0!</v>
      </c>
      <c r="AN386" s="25" t="e">
        <f t="shared" si="301"/>
        <v>#DIV/0!</v>
      </c>
      <c r="AO386" s="25" t="e">
        <f t="shared" si="286"/>
        <v>#DIV/0!</v>
      </c>
      <c r="AR386" s="11">
        <f t="shared" si="287"/>
        <v>180</v>
      </c>
      <c r="AS386" s="20" t="s">
        <v>147</v>
      </c>
      <c r="AU386" s="13" t="s">
        <v>142</v>
      </c>
      <c r="AV386" s="75" t="e">
        <f>VLOOKUP(AT386,Ülke!$A$1:$D$46,2,0)</f>
        <v>#N/A</v>
      </c>
      <c r="AW386" s="29" t="e">
        <f t="shared" si="288"/>
        <v>#DIV/0!</v>
      </c>
      <c r="AX386" s="64" t="e">
        <f t="shared" si="289"/>
        <v>#DIV/0!</v>
      </c>
      <c r="AY386" s="65">
        <v>43846</v>
      </c>
      <c r="AZ386" s="65">
        <v>44675</v>
      </c>
      <c r="BA386" s="50">
        <f t="shared" si="290"/>
        <v>-44675</v>
      </c>
      <c r="BB386" s="66" t="e">
        <f t="shared" si="291"/>
        <v>#DIV/0!</v>
      </c>
      <c r="BC386" s="67">
        <v>44676</v>
      </c>
      <c r="BD386" s="66" t="s">
        <v>118</v>
      </c>
      <c r="BE386" s="58" t="e">
        <f t="shared" si="292"/>
        <v>#DIV/0!</v>
      </c>
      <c r="BF386" s="30" t="e">
        <f t="shared" si="295"/>
        <v>#DIV/0!</v>
      </c>
      <c r="BG386" s="31"/>
      <c r="BH386" s="32" t="e">
        <f t="shared" si="293"/>
        <v>#DIV/0!</v>
      </c>
      <c r="BI386" s="28">
        <v>0.05</v>
      </c>
      <c r="BJ386" s="28">
        <v>2.5000000000000001E-2</v>
      </c>
      <c r="BK386" s="33" t="e">
        <f t="shared" si="302"/>
        <v>#DIV/0!</v>
      </c>
      <c r="BL386" s="33" t="e">
        <f t="shared" si="307"/>
        <v>#DIV/0!</v>
      </c>
      <c r="BM386" s="48" t="s">
        <v>139</v>
      </c>
      <c r="BO386" s="14" t="s">
        <v>84</v>
      </c>
      <c r="BP386" s="68"/>
      <c r="BQ386" s="14"/>
      <c r="BR386" s="35">
        <v>1257250.1000000001</v>
      </c>
      <c r="BS386" s="73">
        <v>62862.51</v>
      </c>
      <c r="BT386" s="98" t="e">
        <f t="shared" si="294"/>
        <v>#DIV/0!</v>
      </c>
      <c r="BU386" s="35">
        <v>45540</v>
      </c>
      <c r="BV386" s="36" t="s">
        <v>84</v>
      </c>
      <c r="BW386" s="37" t="s">
        <v>90</v>
      </c>
      <c r="BX386" s="38"/>
      <c r="BY386" s="36" t="s">
        <v>84</v>
      </c>
      <c r="BZ386" s="57">
        <v>2023</v>
      </c>
      <c r="CA386" s="32">
        <f>VLOOKUP(BZ386,$GP$1:$GR$17,2,0)</f>
        <v>31680</v>
      </c>
      <c r="CB386" s="32">
        <f>VLOOKUP(BZ386,$GP$1:$GR$17,3,0)</f>
        <v>264294</v>
      </c>
      <c r="CC386" s="32" t="e">
        <f t="shared" si="308"/>
        <v>#DIV/0!</v>
      </c>
      <c r="CD386" s="14" t="str">
        <f t="shared" si="303"/>
        <v/>
      </c>
      <c r="CF386" s="69">
        <f t="shared" si="304"/>
        <v>45540</v>
      </c>
      <c r="CG386" s="69" t="e">
        <f t="shared" si="305"/>
        <v>#DIV/0!</v>
      </c>
      <c r="CH386" s="69" t="e">
        <f t="shared" si="306"/>
        <v>#DIV/0!</v>
      </c>
    </row>
    <row r="387" spans="1:86" x14ac:dyDescent="0.25">
      <c r="A387" s="13"/>
      <c r="B387" s="13"/>
      <c r="C387" s="13"/>
      <c r="D387" s="24"/>
      <c r="E387" s="24"/>
      <c r="F387" s="100">
        <f t="shared" si="296"/>
        <v>0</v>
      </c>
      <c r="G387" s="21"/>
      <c r="J387" s="63"/>
      <c r="L387" s="63" t="s">
        <v>58</v>
      </c>
      <c r="M387" s="23" t="s">
        <v>61</v>
      </c>
      <c r="N387" s="13" t="s">
        <v>170</v>
      </c>
      <c r="O387" s="13" t="s">
        <v>148</v>
      </c>
      <c r="P387" s="13" t="s">
        <v>171</v>
      </c>
      <c r="U387" s="12">
        <f t="shared" si="281"/>
        <v>90</v>
      </c>
      <c r="X387" s="13"/>
      <c r="Y387" s="13"/>
      <c r="AA387" s="34" t="s">
        <v>84</v>
      </c>
      <c r="AB387" s="25">
        <v>0</v>
      </c>
      <c r="AC387" s="25">
        <f t="shared" si="297"/>
        <v>0</v>
      </c>
      <c r="AD387" s="55"/>
      <c r="AE387" s="55"/>
      <c r="AF387" s="45">
        <f t="shared" si="298"/>
        <v>0</v>
      </c>
      <c r="AG387" s="46" t="e">
        <f t="shared" si="282"/>
        <v>#DIV/0!</v>
      </c>
      <c r="AH387" s="26">
        <f t="shared" si="299"/>
        <v>0</v>
      </c>
      <c r="AI387" s="46" t="e">
        <f t="shared" si="283"/>
        <v>#DIV/0!</v>
      </c>
      <c r="AJ387" s="46" t="e">
        <f t="shared" si="284"/>
        <v>#DIV/0!</v>
      </c>
      <c r="AK387" s="61">
        <v>1</v>
      </c>
      <c r="AL387" s="27" t="e">
        <f t="shared" si="285"/>
        <v>#DIV/0!</v>
      </c>
      <c r="AM387" s="25" t="e">
        <f t="shared" si="300"/>
        <v>#DIV/0!</v>
      </c>
      <c r="AN387" s="25" t="e">
        <f t="shared" si="301"/>
        <v>#DIV/0!</v>
      </c>
      <c r="AO387" s="25" t="e">
        <f t="shared" si="286"/>
        <v>#DIV/0!</v>
      </c>
      <c r="AR387" s="11">
        <f t="shared" si="287"/>
        <v>180</v>
      </c>
      <c r="AS387" s="20" t="s">
        <v>147</v>
      </c>
      <c r="AU387" s="13" t="s">
        <v>142</v>
      </c>
      <c r="AV387" s="75" t="e">
        <f>VLOOKUP(AT387,Ülke!$A$1:$D$46,2,0)</f>
        <v>#N/A</v>
      </c>
      <c r="AW387" s="29" t="e">
        <f t="shared" si="288"/>
        <v>#DIV/0!</v>
      </c>
      <c r="AX387" s="64" t="e">
        <f t="shared" si="289"/>
        <v>#DIV/0!</v>
      </c>
      <c r="AY387" s="65">
        <v>43846</v>
      </c>
      <c r="AZ387" s="65">
        <v>44675</v>
      </c>
      <c r="BA387" s="50">
        <f t="shared" si="290"/>
        <v>-44675</v>
      </c>
      <c r="BB387" s="66" t="e">
        <f t="shared" si="291"/>
        <v>#DIV/0!</v>
      </c>
      <c r="BC387" s="67">
        <v>44676</v>
      </c>
      <c r="BD387" s="66" t="s">
        <v>118</v>
      </c>
      <c r="BE387" s="58" t="e">
        <f t="shared" si="292"/>
        <v>#DIV/0!</v>
      </c>
      <c r="BF387" s="30" t="e">
        <f t="shared" si="295"/>
        <v>#DIV/0!</v>
      </c>
      <c r="BG387" s="31"/>
      <c r="BH387" s="32" t="e">
        <f t="shared" si="293"/>
        <v>#DIV/0!</v>
      </c>
      <c r="BI387" s="28">
        <v>0.05</v>
      </c>
      <c r="BJ387" s="28">
        <v>2.5000000000000001E-2</v>
      </c>
      <c r="BK387" s="33" t="e">
        <f t="shared" si="302"/>
        <v>#DIV/0!</v>
      </c>
      <c r="BL387" s="33" t="e">
        <f t="shared" si="307"/>
        <v>#DIV/0!</v>
      </c>
      <c r="BM387" s="48" t="s">
        <v>139</v>
      </c>
      <c r="BO387" s="14" t="s">
        <v>84</v>
      </c>
      <c r="BP387" s="68"/>
      <c r="BQ387" s="14"/>
      <c r="BR387" s="35">
        <v>1257250.1000000001</v>
      </c>
      <c r="BS387" s="73">
        <v>62862.51</v>
      </c>
      <c r="BT387" s="98" t="e">
        <f t="shared" si="294"/>
        <v>#DIV/0!</v>
      </c>
      <c r="BU387" s="35">
        <v>45540</v>
      </c>
      <c r="BV387" s="36" t="s">
        <v>84</v>
      </c>
      <c r="BW387" s="37" t="s">
        <v>90</v>
      </c>
      <c r="BX387" s="38"/>
      <c r="BY387" s="36" t="s">
        <v>84</v>
      </c>
      <c r="BZ387" s="57">
        <v>2023</v>
      </c>
      <c r="CA387" s="32">
        <f>VLOOKUP(BZ387,$GP$1:$GR$17,2,0)</f>
        <v>31680</v>
      </c>
      <c r="CB387" s="32">
        <f>VLOOKUP(BZ387,$GP$1:$GR$17,3,0)</f>
        <v>264294</v>
      </c>
      <c r="CC387" s="32" t="e">
        <f t="shared" si="308"/>
        <v>#DIV/0!</v>
      </c>
      <c r="CD387" s="14" t="str">
        <f t="shared" si="303"/>
        <v/>
      </c>
      <c r="CF387" s="69">
        <f t="shared" si="304"/>
        <v>45540</v>
      </c>
      <c r="CG387" s="69" t="e">
        <f t="shared" si="305"/>
        <v>#DIV/0!</v>
      </c>
      <c r="CH387" s="69" t="e">
        <f t="shared" si="306"/>
        <v>#DIV/0!</v>
      </c>
    </row>
    <row r="388" spans="1:86" x14ac:dyDescent="0.25">
      <c r="A388" s="13"/>
      <c r="B388" s="13"/>
      <c r="C388" s="13"/>
      <c r="D388" s="24"/>
      <c r="E388" s="24"/>
      <c r="F388" s="100">
        <f t="shared" si="296"/>
        <v>0</v>
      </c>
      <c r="G388" s="21"/>
      <c r="J388" s="63"/>
      <c r="L388" s="63" t="s">
        <v>58</v>
      </c>
      <c r="M388" s="23" t="s">
        <v>61</v>
      </c>
      <c r="N388" s="13" t="s">
        <v>170</v>
      </c>
      <c r="O388" s="13" t="s">
        <v>148</v>
      </c>
      <c r="P388" s="13" t="s">
        <v>171</v>
      </c>
      <c r="U388" s="12">
        <f t="shared" si="281"/>
        <v>90</v>
      </c>
      <c r="X388" s="13"/>
      <c r="Y388" s="13"/>
      <c r="AA388" s="34" t="s">
        <v>84</v>
      </c>
      <c r="AB388" s="25">
        <v>0</v>
      </c>
      <c r="AC388" s="25">
        <f t="shared" si="297"/>
        <v>0</v>
      </c>
      <c r="AD388" s="55"/>
      <c r="AE388" s="55"/>
      <c r="AF388" s="45">
        <f t="shared" si="298"/>
        <v>0</v>
      </c>
      <c r="AG388" s="46" t="e">
        <f t="shared" si="282"/>
        <v>#DIV/0!</v>
      </c>
      <c r="AH388" s="26">
        <f t="shared" si="299"/>
        <v>0</v>
      </c>
      <c r="AI388" s="46" t="e">
        <f t="shared" si="283"/>
        <v>#DIV/0!</v>
      </c>
      <c r="AJ388" s="46" t="e">
        <f t="shared" si="284"/>
        <v>#DIV/0!</v>
      </c>
      <c r="AK388" s="61">
        <v>1</v>
      </c>
      <c r="AL388" s="27" t="e">
        <f t="shared" si="285"/>
        <v>#DIV/0!</v>
      </c>
      <c r="AM388" s="25" t="e">
        <f t="shared" si="300"/>
        <v>#DIV/0!</v>
      </c>
      <c r="AN388" s="25" t="e">
        <f t="shared" si="301"/>
        <v>#DIV/0!</v>
      </c>
      <c r="AO388" s="25" t="e">
        <f t="shared" si="286"/>
        <v>#DIV/0!</v>
      </c>
      <c r="AR388" s="11">
        <f t="shared" si="287"/>
        <v>180</v>
      </c>
      <c r="AS388" s="20" t="s">
        <v>147</v>
      </c>
      <c r="AU388" s="13" t="s">
        <v>142</v>
      </c>
      <c r="AV388" s="75" t="e">
        <f>VLOOKUP(AT388,Ülke!$A$1:$D$46,2,0)</f>
        <v>#N/A</v>
      </c>
      <c r="AW388" s="29" t="e">
        <f t="shared" si="288"/>
        <v>#DIV/0!</v>
      </c>
      <c r="AX388" s="64" t="e">
        <f t="shared" si="289"/>
        <v>#DIV/0!</v>
      </c>
      <c r="AY388" s="65">
        <v>43846</v>
      </c>
      <c r="AZ388" s="65">
        <v>44675</v>
      </c>
      <c r="BA388" s="50">
        <f t="shared" si="290"/>
        <v>-44675</v>
      </c>
      <c r="BB388" s="66" t="e">
        <f t="shared" si="291"/>
        <v>#DIV/0!</v>
      </c>
      <c r="BC388" s="67">
        <v>44676</v>
      </c>
      <c r="BD388" s="66" t="s">
        <v>118</v>
      </c>
      <c r="BE388" s="58" t="e">
        <f t="shared" si="292"/>
        <v>#DIV/0!</v>
      </c>
      <c r="BF388" s="30" t="e">
        <f t="shared" si="295"/>
        <v>#DIV/0!</v>
      </c>
      <c r="BG388" s="31"/>
      <c r="BH388" s="32" t="e">
        <f t="shared" si="293"/>
        <v>#DIV/0!</v>
      </c>
      <c r="BI388" s="28">
        <v>0.05</v>
      </c>
      <c r="BJ388" s="28">
        <v>2.5000000000000001E-2</v>
      </c>
      <c r="BK388" s="33" t="e">
        <f t="shared" si="302"/>
        <v>#DIV/0!</v>
      </c>
      <c r="BL388" s="33" t="e">
        <f t="shared" si="307"/>
        <v>#DIV/0!</v>
      </c>
      <c r="BM388" s="48" t="s">
        <v>139</v>
      </c>
      <c r="BO388" s="14" t="s">
        <v>84</v>
      </c>
      <c r="BP388" s="68"/>
      <c r="BQ388" s="14"/>
      <c r="BR388" s="35">
        <v>1257250.1000000001</v>
      </c>
      <c r="BS388" s="73">
        <v>62862.51</v>
      </c>
      <c r="BT388" s="98" t="e">
        <f t="shared" si="294"/>
        <v>#DIV/0!</v>
      </c>
      <c r="BU388" s="35">
        <v>45540</v>
      </c>
      <c r="BV388" s="36" t="s">
        <v>84</v>
      </c>
      <c r="BW388" s="37" t="s">
        <v>90</v>
      </c>
      <c r="BX388" s="38"/>
      <c r="BY388" s="36" t="s">
        <v>84</v>
      </c>
      <c r="BZ388" s="57">
        <v>2023</v>
      </c>
      <c r="CA388" s="32">
        <f>VLOOKUP(BZ388,$GP$1:$GR$17,2,0)</f>
        <v>31680</v>
      </c>
      <c r="CB388" s="32">
        <f>VLOOKUP(BZ388,$GP$1:$GR$17,3,0)</f>
        <v>264294</v>
      </c>
      <c r="CC388" s="32" t="e">
        <f t="shared" si="308"/>
        <v>#DIV/0!</v>
      </c>
      <c r="CD388" s="14" t="str">
        <f t="shared" si="303"/>
        <v/>
      </c>
      <c r="CF388" s="69">
        <f t="shared" si="304"/>
        <v>45540</v>
      </c>
      <c r="CG388" s="69" t="e">
        <f t="shared" si="305"/>
        <v>#DIV/0!</v>
      </c>
      <c r="CH388" s="69" t="e">
        <f t="shared" si="306"/>
        <v>#DIV/0!</v>
      </c>
    </row>
    <row r="389" spans="1:86" x14ac:dyDescent="0.25">
      <c r="A389" s="13"/>
      <c r="B389" s="13"/>
      <c r="C389" s="13"/>
      <c r="D389" s="24"/>
      <c r="E389" s="24"/>
      <c r="F389" s="100">
        <f t="shared" si="296"/>
        <v>0</v>
      </c>
      <c r="G389" s="21"/>
      <c r="J389" s="63"/>
      <c r="L389" s="63" t="s">
        <v>58</v>
      </c>
      <c r="M389" s="23" t="s">
        <v>61</v>
      </c>
      <c r="N389" s="13" t="s">
        <v>170</v>
      </c>
      <c r="O389" s="13" t="s">
        <v>148</v>
      </c>
      <c r="P389" s="13" t="s">
        <v>171</v>
      </c>
      <c r="U389" s="12">
        <f t="shared" si="281"/>
        <v>90</v>
      </c>
      <c r="X389" s="13"/>
      <c r="Y389" s="13"/>
      <c r="AA389" s="34" t="s">
        <v>84</v>
      </c>
      <c r="AB389" s="25">
        <v>0</v>
      </c>
      <c r="AC389" s="25">
        <f t="shared" si="297"/>
        <v>0</v>
      </c>
      <c r="AD389" s="55"/>
      <c r="AE389" s="55"/>
      <c r="AF389" s="45">
        <f t="shared" si="298"/>
        <v>0</v>
      </c>
      <c r="AG389" s="46" t="e">
        <f t="shared" si="282"/>
        <v>#DIV/0!</v>
      </c>
      <c r="AH389" s="26">
        <f t="shared" si="299"/>
        <v>0</v>
      </c>
      <c r="AI389" s="46" t="e">
        <f t="shared" si="283"/>
        <v>#DIV/0!</v>
      </c>
      <c r="AJ389" s="46" t="e">
        <f t="shared" si="284"/>
        <v>#DIV/0!</v>
      </c>
      <c r="AK389" s="61">
        <v>1</v>
      </c>
      <c r="AL389" s="27" t="e">
        <f t="shared" si="285"/>
        <v>#DIV/0!</v>
      </c>
      <c r="AM389" s="25" t="e">
        <f t="shared" si="300"/>
        <v>#DIV/0!</v>
      </c>
      <c r="AN389" s="25" t="e">
        <f t="shared" si="301"/>
        <v>#DIV/0!</v>
      </c>
      <c r="AO389" s="25" t="e">
        <f t="shared" si="286"/>
        <v>#DIV/0!</v>
      </c>
      <c r="AR389" s="11">
        <f t="shared" si="287"/>
        <v>180</v>
      </c>
      <c r="AS389" s="20" t="s">
        <v>147</v>
      </c>
      <c r="AU389" s="13" t="s">
        <v>142</v>
      </c>
      <c r="AV389" s="75" t="e">
        <f>VLOOKUP(AT389,Ülke!$A$1:$D$46,2,0)</f>
        <v>#N/A</v>
      </c>
      <c r="AW389" s="29" t="e">
        <f t="shared" si="288"/>
        <v>#DIV/0!</v>
      </c>
      <c r="AX389" s="64" t="e">
        <f t="shared" si="289"/>
        <v>#DIV/0!</v>
      </c>
      <c r="AY389" s="65">
        <v>43846</v>
      </c>
      <c r="AZ389" s="65">
        <v>44675</v>
      </c>
      <c r="BA389" s="50">
        <f t="shared" si="290"/>
        <v>-44675</v>
      </c>
      <c r="BB389" s="66" t="e">
        <f t="shared" si="291"/>
        <v>#DIV/0!</v>
      </c>
      <c r="BC389" s="67">
        <v>44676</v>
      </c>
      <c r="BD389" s="66" t="s">
        <v>118</v>
      </c>
      <c r="BE389" s="58" t="e">
        <f t="shared" si="292"/>
        <v>#DIV/0!</v>
      </c>
      <c r="BF389" s="30" t="e">
        <f t="shared" si="295"/>
        <v>#DIV/0!</v>
      </c>
      <c r="BG389" s="31"/>
      <c r="BH389" s="32" t="e">
        <f t="shared" si="293"/>
        <v>#DIV/0!</v>
      </c>
      <c r="BI389" s="28">
        <v>0.05</v>
      </c>
      <c r="BJ389" s="28">
        <v>2.5000000000000001E-2</v>
      </c>
      <c r="BK389" s="33" t="e">
        <f t="shared" si="302"/>
        <v>#DIV/0!</v>
      </c>
      <c r="BL389" s="33" t="e">
        <f t="shared" si="307"/>
        <v>#DIV/0!</v>
      </c>
      <c r="BM389" s="48" t="s">
        <v>139</v>
      </c>
      <c r="BO389" s="14" t="s">
        <v>84</v>
      </c>
      <c r="BP389" s="68"/>
      <c r="BQ389" s="14"/>
      <c r="BR389" s="35">
        <v>1257250.1000000001</v>
      </c>
      <c r="BS389" s="73">
        <v>62862.51</v>
      </c>
      <c r="BT389" s="98" t="e">
        <f t="shared" si="294"/>
        <v>#DIV/0!</v>
      </c>
      <c r="BU389" s="35">
        <v>45540</v>
      </c>
      <c r="BV389" s="36" t="s">
        <v>84</v>
      </c>
      <c r="BW389" s="37" t="s">
        <v>90</v>
      </c>
      <c r="BX389" s="38"/>
      <c r="BY389" s="36" t="s">
        <v>84</v>
      </c>
      <c r="BZ389" s="57">
        <v>2023</v>
      </c>
      <c r="CA389" s="32">
        <f>VLOOKUP(BZ389,$GP$1:$GR$17,2,0)</f>
        <v>31680</v>
      </c>
      <c r="CB389" s="32">
        <f>VLOOKUP(BZ389,$GP$1:$GR$17,3,0)</f>
        <v>264294</v>
      </c>
      <c r="CC389" s="32" t="e">
        <f t="shared" si="308"/>
        <v>#DIV/0!</v>
      </c>
      <c r="CD389" s="14" t="str">
        <f t="shared" si="303"/>
        <v/>
      </c>
      <c r="CF389" s="69">
        <f t="shared" si="304"/>
        <v>45540</v>
      </c>
      <c r="CG389" s="69" t="e">
        <f t="shared" si="305"/>
        <v>#DIV/0!</v>
      </c>
      <c r="CH389" s="69" t="e">
        <f t="shared" si="306"/>
        <v>#DIV/0!</v>
      </c>
    </row>
    <row r="390" spans="1:86" x14ac:dyDescent="0.25">
      <c r="A390" s="13"/>
      <c r="B390" s="13"/>
      <c r="C390" s="13"/>
      <c r="D390" s="24"/>
      <c r="E390" s="24"/>
      <c r="F390" s="100">
        <f t="shared" si="296"/>
        <v>0</v>
      </c>
      <c r="G390" s="21"/>
      <c r="J390" s="63"/>
      <c r="L390" s="63" t="s">
        <v>58</v>
      </c>
      <c r="M390" s="23" t="s">
        <v>61</v>
      </c>
      <c r="N390" s="13" t="s">
        <v>170</v>
      </c>
      <c r="O390" s="13" t="s">
        <v>148</v>
      </c>
      <c r="P390" s="13" t="s">
        <v>171</v>
      </c>
      <c r="U390" s="12">
        <f t="shared" si="281"/>
        <v>90</v>
      </c>
      <c r="X390" s="13"/>
      <c r="Y390" s="13"/>
      <c r="AA390" s="34" t="s">
        <v>84</v>
      </c>
      <c r="AB390" s="25">
        <v>0</v>
      </c>
      <c r="AC390" s="25">
        <f t="shared" si="297"/>
        <v>0</v>
      </c>
      <c r="AD390" s="55"/>
      <c r="AE390" s="55"/>
      <c r="AF390" s="45">
        <f t="shared" si="298"/>
        <v>0</v>
      </c>
      <c r="AG390" s="46" t="e">
        <f t="shared" si="282"/>
        <v>#DIV/0!</v>
      </c>
      <c r="AH390" s="26">
        <f t="shared" si="299"/>
        <v>0</v>
      </c>
      <c r="AI390" s="46" t="e">
        <f t="shared" si="283"/>
        <v>#DIV/0!</v>
      </c>
      <c r="AJ390" s="46" t="e">
        <f t="shared" si="284"/>
        <v>#DIV/0!</v>
      </c>
      <c r="AK390" s="61">
        <v>1</v>
      </c>
      <c r="AL390" s="27" t="e">
        <f t="shared" si="285"/>
        <v>#DIV/0!</v>
      </c>
      <c r="AM390" s="25" t="e">
        <f t="shared" si="300"/>
        <v>#DIV/0!</v>
      </c>
      <c r="AN390" s="25" t="e">
        <f t="shared" si="301"/>
        <v>#DIV/0!</v>
      </c>
      <c r="AO390" s="25" t="e">
        <f t="shared" si="286"/>
        <v>#DIV/0!</v>
      </c>
      <c r="AR390" s="11">
        <f t="shared" si="287"/>
        <v>180</v>
      </c>
      <c r="AS390" s="20" t="s">
        <v>147</v>
      </c>
      <c r="AU390" s="13" t="s">
        <v>142</v>
      </c>
      <c r="AV390" s="75" t="e">
        <f>VLOOKUP(AT390,Ülke!$A$1:$D$46,2,0)</f>
        <v>#N/A</v>
      </c>
      <c r="AW390" s="29" t="e">
        <f t="shared" si="288"/>
        <v>#DIV/0!</v>
      </c>
      <c r="AX390" s="64" t="e">
        <f t="shared" si="289"/>
        <v>#DIV/0!</v>
      </c>
      <c r="AY390" s="65">
        <v>43846</v>
      </c>
      <c r="AZ390" s="65">
        <v>44675</v>
      </c>
      <c r="BA390" s="50">
        <f t="shared" si="290"/>
        <v>-44675</v>
      </c>
      <c r="BB390" s="66" t="e">
        <f t="shared" si="291"/>
        <v>#DIV/0!</v>
      </c>
      <c r="BC390" s="67">
        <v>44676</v>
      </c>
      <c r="BD390" s="66" t="s">
        <v>118</v>
      </c>
      <c r="BE390" s="58" t="e">
        <f t="shared" si="292"/>
        <v>#DIV/0!</v>
      </c>
      <c r="BF390" s="30" t="e">
        <f t="shared" si="295"/>
        <v>#DIV/0!</v>
      </c>
      <c r="BG390" s="31"/>
      <c r="BH390" s="32" t="e">
        <f t="shared" si="293"/>
        <v>#DIV/0!</v>
      </c>
      <c r="BI390" s="28">
        <v>0.05</v>
      </c>
      <c r="BJ390" s="28">
        <v>2.5000000000000001E-2</v>
      </c>
      <c r="BK390" s="33" t="e">
        <f t="shared" si="302"/>
        <v>#DIV/0!</v>
      </c>
      <c r="BL390" s="33" t="e">
        <f t="shared" si="307"/>
        <v>#DIV/0!</v>
      </c>
      <c r="BM390" s="48" t="s">
        <v>139</v>
      </c>
      <c r="BO390" s="14" t="s">
        <v>84</v>
      </c>
      <c r="BP390" s="68"/>
      <c r="BQ390" s="14"/>
      <c r="BR390" s="35">
        <v>1257250.1000000001</v>
      </c>
      <c r="BS390" s="73">
        <v>62862.51</v>
      </c>
      <c r="BT390" s="98" t="e">
        <f t="shared" si="294"/>
        <v>#DIV/0!</v>
      </c>
      <c r="BU390" s="35">
        <v>45540</v>
      </c>
      <c r="BV390" s="36" t="s">
        <v>84</v>
      </c>
      <c r="BW390" s="37" t="s">
        <v>90</v>
      </c>
      <c r="BX390" s="38"/>
      <c r="BY390" s="36" t="s">
        <v>84</v>
      </c>
      <c r="BZ390" s="57">
        <v>2023</v>
      </c>
      <c r="CA390" s="32">
        <f>VLOOKUP(BZ390,$GP$1:$GR$17,2,0)</f>
        <v>31680</v>
      </c>
      <c r="CB390" s="32">
        <f>VLOOKUP(BZ390,$GP$1:$GR$17,3,0)</f>
        <v>264294</v>
      </c>
      <c r="CC390" s="32" t="e">
        <f t="shared" si="308"/>
        <v>#DIV/0!</v>
      </c>
      <c r="CD390" s="14" t="str">
        <f t="shared" si="303"/>
        <v/>
      </c>
      <c r="CF390" s="69">
        <f t="shared" si="304"/>
        <v>45540</v>
      </c>
      <c r="CG390" s="69" t="e">
        <f t="shared" si="305"/>
        <v>#DIV/0!</v>
      </c>
      <c r="CH390" s="69" t="e">
        <f t="shared" si="306"/>
        <v>#DIV/0!</v>
      </c>
    </row>
    <row r="391" spans="1:86" x14ac:dyDescent="0.25">
      <c r="A391" s="13"/>
      <c r="B391" s="13"/>
      <c r="C391" s="13"/>
      <c r="D391" s="24"/>
      <c r="E391" s="24"/>
      <c r="F391" s="100">
        <f t="shared" si="296"/>
        <v>0</v>
      </c>
      <c r="G391" s="21"/>
      <c r="J391" s="63"/>
      <c r="L391" s="63" t="s">
        <v>58</v>
      </c>
      <c r="M391" s="23" t="s">
        <v>61</v>
      </c>
      <c r="N391" s="13" t="s">
        <v>170</v>
      </c>
      <c r="O391" s="13" t="s">
        <v>148</v>
      </c>
      <c r="P391" s="13" t="s">
        <v>171</v>
      </c>
      <c r="U391" s="12">
        <f t="shared" si="281"/>
        <v>90</v>
      </c>
      <c r="X391" s="13"/>
      <c r="Y391" s="13"/>
      <c r="AA391" s="34" t="s">
        <v>84</v>
      </c>
      <c r="AB391" s="25">
        <v>0</v>
      </c>
      <c r="AC391" s="25">
        <f t="shared" si="297"/>
        <v>0</v>
      </c>
      <c r="AD391" s="55"/>
      <c r="AE391" s="55"/>
      <c r="AF391" s="45">
        <f t="shared" si="298"/>
        <v>0</v>
      </c>
      <c r="AG391" s="46" t="e">
        <f t="shared" si="282"/>
        <v>#DIV/0!</v>
      </c>
      <c r="AH391" s="26">
        <f t="shared" si="299"/>
        <v>0</v>
      </c>
      <c r="AI391" s="46" t="e">
        <f t="shared" si="283"/>
        <v>#DIV/0!</v>
      </c>
      <c r="AJ391" s="46" t="e">
        <f t="shared" si="284"/>
        <v>#DIV/0!</v>
      </c>
      <c r="AK391" s="61">
        <v>1</v>
      </c>
      <c r="AL391" s="27" t="e">
        <f t="shared" si="285"/>
        <v>#DIV/0!</v>
      </c>
      <c r="AM391" s="25" t="e">
        <f t="shared" si="300"/>
        <v>#DIV/0!</v>
      </c>
      <c r="AN391" s="25" t="e">
        <f t="shared" si="301"/>
        <v>#DIV/0!</v>
      </c>
      <c r="AO391" s="25" t="e">
        <f t="shared" si="286"/>
        <v>#DIV/0!</v>
      </c>
      <c r="AR391" s="11">
        <f t="shared" si="287"/>
        <v>180</v>
      </c>
      <c r="AS391" s="20" t="s">
        <v>147</v>
      </c>
      <c r="AU391" s="13" t="s">
        <v>142</v>
      </c>
      <c r="AV391" s="75" t="e">
        <f>VLOOKUP(AT391,Ülke!$A$1:$D$46,2,0)</f>
        <v>#N/A</v>
      </c>
      <c r="AW391" s="29" t="e">
        <f t="shared" si="288"/>
        <v>#DIV/0!</v>
      </c>
      <c r="AX391" s="64" t="e">
        <f t="shared" si="289"/>
        <v>#DIV/0!</v>
      </c>
      <c r="AY391" s="65">
        <v>43846</v>
      </c>
      <c r="AZ391" s="65">
        <v>44675</v>
      </c>
      <c r="BA391" s="50">
        <f t="shared" si="290"/>
        <v>-44675</v>
      </c>
      <c r="BB391" s="66" t="e">
        <f t="shared" si="291"/>
        <v>#DIV/0!</v>
      </c>
      <c r="BC391" s="67">
        <v>44676</v>
      </c>
      <c r="BD391" s="66" t="s">
        <v>118</v>
      </c>
      <c r="BE391" s="58" t="e">
        <f t="shared" si="292"/>
        <v>#DIV/0!</v>
      </c>
      <c r="BF391" s="30" t="e">
        <f t="shared" si="295"/>
        <v>#DIV/0!</v>
      </c>
      <c r="BG391" s="31"/>
      <c r="BH391" s="32" t="e">
        <f t="shared" si="293"/>
        <v>#DIV/0!</v>
      </c>
      <c r="BI391" s="28">
        <v>0.05</v>
      </c>
      <c r="BJ391" s="28">
        <v>2.5000000000000001E-2</v>
      </c>
      <c r="BK391" s="33" t="e">
        <f t="shared" si="302"/>
        <v>#DIV/0!</v>
      </c>
      <c r="BL391" s="33" t="e">
        <f t="shared" si="307"/>
        <v>#DIV/0!</v>
      </c>
      <c r="BM391" s="48" t="s">
        <v>139</v>
      </c>
      <c r="BO391" s="14" t="s">
        <v>84</v>
      </c>
      <c r="BP391" s="68"/>
      <c r="BQ391" s="14"/>
      <c r="BR391" s="35">
        <v>1257250.1000000001</v>
      </c>
      <c r="BS391" s="73">
        <v>62862.51</v>
      </c>
      <c r="BT391" s="98" t="e">
        <f t="shared" si="294"/>
        <v>#DIV/0!</v>
      </c>
      <c r="BU391" s="35">
        <v>45540</v>
      </c>
      <c r="BV391" s="36" t="s">
        <v>84</v>
      </c>
      <c r="BW391" s="37" t="s">
        <v>90</v>
      </c>
      <c r="BX391" s="38"/>
      <c r="BY391" s="36" t="s">
        <v>84</v>
      </c>
      <c r="BZ391" s="57">
        <v>2023</v>
      </c>
      <c r="CA391" s="32">
        <f>VLOOKUP(BZ391,$GP$1:$GR$17,2,0)</f>
        <v>31680</v>
      </c>
      <c r="CB391" s="32">
        <f>VLOOKUP(BZ391,$GP$1:$GR$17,3,0)</f>
        <v>264294</v>
      </c>
      <c r="CC391" s="32" t="e">
        <f t="shared" si="308"/>
        <v>#DIV/0!</v>
      </c>
      <c r="CD391" s="14" t="str">
        <f t="shared" si="303"/>
        <v/>
      </c>
      <c r="CF391" s="69">
        <f t="shared" si="304"/>
        <v>45540</v>
      </c>
      <c r="CG391" s="69" t="e">
        <f t="shared" si="305"/>
        <v>#DIV/0!</v>
      </c>
      <c r="CH391" s="69" t="e">
        <f t="shared" si="306"/>
        <v>#DIV/0!</v>
      </c>
    </row>
    <row r="392" spans="1:86" x14ac:dyDescent="0.25">
      <c r="A392" s="13"/>
      <c r="B392" s="13"/>
      <c r="C392" s="13"/>
      <c r="D392" s="24"/>
      <c r="E392" s="24"/>
      <c r="F392" s="100">
        <f t="shared" si="296"/>
        <v>0</v>
      </c>
      <c r="G392" s="21"/>
      <c r="J392" s="63"/>
      <c r="L392" s="63" t="s">
        <v>58</v>
      </c>
      <c r="M392" s="23" t="s">
        <v>61</v>
      </c>
      <c r="N392" s="13" t="s">
        <v>170</v>
      </c>
      <c r="O392" s="13" t="s">
        <v>148</v>
      </c>
      <c r="P392" s="13" t="s">
        <v>171</v>
      </c>
      <c r="U392" s="12">
        <f t="shared" si="281"/>
        <v>90</v>
      </c>
      <c r="X392" s="13"/>
      <c r="Y392" s="13"/>
      <c r="AA392" s="34" t="s">
        <v>84</v>
      </c>
      <c r="AB392" s="25">
        <v>0</v>
      </c>
      <c r="AC392" s="25">
        <f t="shared" si="297"/>
        <v>0</v>
      </c>
      <c r="AD392" s="55"/>
      <c r="AE392" s="55"/>
      <c r="AF392" s="45">
        <f t="shared" si="298"/>
        <v>0</v>
      </c>
      <c r="AG392" s="46" t="e">
        <f t="shared" si="282"/>
        <v>#DIV/0!</v>
      </c>
      <c r="AH392" s="26">
        <f t="shared" si="299"/>
        <v>0</v>
      </c>
      <c r="AI392" s="46" t="e">
        <f t="shared" si="283"/>
        <v>#DIV/0!</v>
      </c>
      <c r="AJ392" s="46" t="e">
        <f t="shared" si="284"/>
        <v>#DIV/0!</v>
      </c>
      <c r="AK392" s="61">
        <v>1</v>
      </c>
      <c r="AL392" s="27" t="e">
        <f t="shared" si="285"/>
        <v>#DIV/0!</v>
      </c>
      <c r="AM392" s="25" t="e">
        <f t="shared" si="300"/>
        <v>#DIV/0!</v>
      </c>
      <c r="AN392" s="25" t="e">
        <f t="shared" si="301"/>
        <v>#DIV/0!</v>
      </c>
      <c r="AO392" s="25" t="e">
        <f t="shared" si="286"/>
        <v>#DIV/0!</v>
      </c>
      <c r="AR392" s="11">
        <f t="shared" si="287"/>
        <v>180</v>
      </c>
      <c r="AS392" s="20" t="s">
        <v>147</v>
      </c>
      <c r="AU392" s="13" t="s">
        <v>142</v>
      </c>
      <c r="AV392" s="75" t="e">
        <f>VLOOKUP(AT392,Ülke!$A$1:$D$46,2,0)</f>
        <v>#N/A</v>
      </c>
      <c r="AW392" s="29" t="e">
        <f t="shared" si="288"/>
        <v>#DIV/0!</v>
      </c>
      <c r="AX392" s="64" t="e">
        <f t="shared" si="289"/>
        <v>#DIV/0!</v>
      </c>
      <c r="AY392" s="65">
        <v>43846</v>
      </c>
      <c r="AZ392" s="65">
        <v>44675</v>
      </c>
      <c r="BA392" s="50">
        <f t="shared" si="290"/>
        <v>-44675</v>
      </c>
      <c r="BB392" s="66" t="e">
        <f t="shared" si="291"/>
        <v>#DIV/0!</v>
      </c>
      <c r="BC392" s="67">
        <v>44676</v>
      </c>
      <c r="BD392" s="66" t="s">
        <v>118</v>
      </c>
      <c r="BE392" s="58" t="e">
        <f t="shared" si="292"/>
        <v>#DIV/0!</v>
      </c>
      <c r="BF392" s="30" t="e">
        <f t="shared" si="295"/>
        <v>#DIV/0!</v>
      </c>
      <c r="BG392" s="31"/>
      <c r="BH392" s="32" t="e">
        <f t="shared" si="293"/>
        <v>#DIV/0!</v>
      </c>
      <c r="BI392" s="28">
        <v>0.05</v>
      </c>
      <c r="BJ392" s="28">
        <v>2.5000000000000001E-2</v>
      </c>
      <c r="BK392" s="33" t="e">
        <f t="shared" si="302"/>
        <v>#DIV/0!</v>
      </c>
      <c r="BL392" s="33" t="e">
        <f t="shared" si="307"/>
        <v>#DIV/0!</v>
      </c>
      <c r="BM392" s="48" t="s">
        <v>139</v>
      </c>
      <c r="BO392" s="14" t="s">
        <v>84</v>
      </c>
      <c r="BP392" s="68"/>
      <c r="BQ392" s="14"/>
      <c r="BR392" s="35">
        <v>1257250.1000000001</v>
      </c>
      <c r="BS392" s="73">
        <v>62862.51</v>
      </c>
      <c r="BT392" s="98" t="e">
        <f t="shared" si="294"/>
        <v>#DIV/0!</v>
      </c>
      <c r="BU392" s="35">
        <v>45540</v>
      </c>
      <c r="BV392" s="36" t="s">
        <v>84</v>
      </c>
      <c r="BW392" s="37" t="s">
        <v>90</v>
      </c>
      <c r="BX392" s="38"/>
      <c r="BY392" s="36" t="s">
        <v>84</v>
      </c>
      <c r="BZ392" s="57">
        <v>2023</v>
      </c>
      <c r="CA392" s="32">
        <f>VLOOKUP(BZ392,$GP$1:$GR$17,2,0)</f>
        <v>31680</v>
      </c>
      <c r="CB392" s="32">
        <f>VLOOKUP(BZ392,$GP$1:$GR$17,3,0)</f>
        <v>264294</v>
      </c>
      <c r="CC392" s="32" t="e">
        <f t="shared" si="308"/>
        <v>#DIV/0!</v>
      </c>
      <c r="CD392" s="14" t="str">
        <f t="shared" si="303"/>
        <v/>
      </c>
      <c r="CF392" s="69">
        <f t="shared" si="304"/>
        <v>45540</v>
      </c>
      <c r="CG392" s="69" t="e">
        <f t="shared" si="305"/>
        <v>#DIV/0!</v>
      </c>
      <c r="CH392" s="69" t="e">
        <f t="shared" si="306"/>
        <v>#DIV/0!</v>
      </c>
    </row>
    <row r="393" spans="1:86" x14ac:dyDescent="0.25">
      <c r="A393" s="13"/>
      <c r="B393" s="13"/>
      <c r="C393" s="13"/>
      <c r="D393" s="24"/>
      <c r="E393" s="24"/>
      <c r="F393" s="100">
        <f t="shared" si="296"/>
        <v>0</v>
      </c>
      <c r="G393" s="21"/>
      <c r="J393" s="63"/>
      <c r="L393" s="63" t="s">
        <v>58</v>
      </c>
      <c r="M393" s="23" t="s">
        <v>61</v>
      </c>
      <c r="N393" s="13" t="s">
        <v>170</v>
      </c>
      <c r="O393" s="13" t="s">
        <v>148</v>
      </c>
      <c r="P393" s="13" t="s">
        <v>171</v>
      </c>
      <c r="U393" s="12">
        <f t="shared" si="281"/>
        <v>90</v>
      </c>
      <c r="X393" s="13"/>
      <c r="Y393" s="13"/>
      <c r="AA393" s="34" t="s">
        <v>84</v>
      </c>
      <c r="AB393" s="25">
        <v>0</v>
      </c>
      <c r="AC393" s="25">
        <f t="shared" si="297"/>
        <v>0</v>
      </c>
      <c r="AD393" s="55"/>
      <c r="AE393" s="55"/>
      <c r="AF393" s="45">
        <f t="shared" si="298"/>
        <v>0</v>
      </c>
      <c r="AG393" s="46" t="e">
        <f t="shared" si="282"/>
        <v>#DIV/0!</v>
      </c>
      <c r="AH393" s="26">
        <f t="shared" si="299"/>
        <v>0</v>
      </c>
      <c r="AI393" s="46" t="e">
        <f t="shared" si="283"/>
        <v>#DIV/0!</v>
      </c>
      <c r="AJ393" s="46" t="e">
        <f t="shared" si="284"/>
        <v>#DIV/0!</v>
      </c>
      <c r="AK393" s="61">
        <v>1</v>
      </c>
      <c r="AL393" s="27" t="e">
        <f t="shared" si="285"/>
        <v>#DIV/0!</v>
      </c>
      <c r="AM393" s="25" t="e">
        <f t="shared" si="300"/>
        <v>#DIV/0!</v>
      </c>
      <c r="AN393" s="25" t="e">
        <f t="shared" si="301"/>
        <v>#DIV/0!</v>
      </c>
      <c r="AO393" s="25" t="e">
        <f t="shared" si="286"/>
        <v>#DIV/0!</v>
      </c>
      <c r="AR393" s="11">
        <f t="shared" si="287"/>
        <v>180</v>
      </c>
      <c r="AS393" s="20" t="s">
        <v>147</v>
      </c>
      <c r="AU393" s="13" t="s">
        <v>142</v>
      </c>
      <c r="AV393" s="75" t="e">
        <f>VLOOKUP(AT393,Ülke!$A$1:$D$46,2,0)</f>
        <v>#N/A</v>
      </c>
      <c r="AW393" s="29" t="e">
        <f t="shared" si="288"/>
        <v>#DIV/0!</v>
      </c>
      <c r="AX393" s="64" t="e">
        <f t="shared" si="289"/>
        <v>#DIV/0!</v>
      </c>
      <c r="AY393" s="65">
        <v>43846</v>
      </c>
      <c r="AZ393" s="65">
        <v>44675</v>
      </c>
      <c r="BA393" s="50">
        <f t="shared" si="290"/>
        <v>-44675</v>
      </c>
      <c r="BB393" s="66" t="e">
        <f t="shared" si="291"/>
        <v>#DIV/0!</v>
      </c>
      <c r="BC393" s="67">
        <v>44676</v>
      </c>
      <c r="BD393" s="66" t="s">
        <v>118</v>
      </c>
      <c r="BE393" s="58" t="e">
        <f t="shared" si="292"/>
        <v>#DIV/0!</v>
      </c>
      <c r="BF393" s="30" t="e">
        <f t="shared" si="295"/>
        <v>#DIV/0!</v>
      </c>
      <c r="BG393" s="31"/>
      <c r="BH393" s="32" t="e">
        <f t="shared" si="293"/>
        <v>#DIV/0!</v>
      </c>
      <c r="BI393" s="28">
        <v>0.05</v>
      </c>
      <c r="BJ393" s="28">
        <v>2.5000000000000001E-2</v>
      </c>
      <c r="BK393" s="33" t="e">
        <f t="shared" si="302"/>
        <v>#DIV/0!</v>
      </c>
      <c r="BL393" s="33" t="e">
        <f t="shared" si="307"/>
        <v>#DIV/0!</v>
      </c>
      <c r="BM393" s="48" t="s">
        <v>139</v>
      </c>
      <c r="BO393" s="14" t="s">
        <v>84</v>
      </c>
      <c r="BP393" s="68"/>
      <c r="BQ393" s="14"/>
      <c r="BR393" s="35">
        <v>1257250.1000000001</v>
      </c>
      <c r="BS393" s="73">
        <v>62862.51</v>
      </c>
      <c r="BT393" s="98" t="e">
        <f t="shared" si="294"/>
        <v>#DIV/0!</v>
      </c>
      <c r="BU393" s="35">
        <v>45540</v>
      </c>
      <c r="BV393" s="36" t="s">
        <v>84</v>
      </c>
      <c r="BW393" s="37" t="s">
        <v>90</v>
      </c>
      <c r="BX393" s="38"/>
      <c r="BY393" s="36" t="s">
        <v>84</v>
      </c>
      <c r="BZ393" s="57">
        <v>2023</v>
      </c>
      <c r="CA393" s="32">
        <f>VLOOKUP(BZ393,$GP$1:$GR$17,2,0)</f>
        <v>31680</v>
      </c>
      <c r="CB393" s="32">
        <f>VLOOKUP(BZ393,$GP$1:$GR$17,3,0)</f>
        <v>264294</v>
      </c>
      <c r="CC393" s="32" t="e">
        <f t="shared" si="308"/>
        <v>#DIV/0!</v>
      </c>
      <c r="CD393" s="14" t="str">
        <f t="shared" si="303"/>
        <v/>
      </c>
      <c r="CF393" s="69">
        <f t="shared" si="304"/>
        <v>45540</v>
      </c>
      <c r="CG393" s="69" t="e">
        <f t="shared" si="305"/>
        <v>#DIV/0!</v>
      </c>
      <c r="CH393" s="69" t="e">
        <f t="shared" si="306"/>
        <v>#DIV/0!</v>
      </c>
    </row>
    <row r="394" spans="1:86" x14ac:dyDescent="0.25">
      <c r="A394" s="13"/>
      <c r="B394" s="13"/>
      <c r="C394" s="13"/>
      <c r="D394" s="24"/>
      <c r="E394" s="24"/>
      <c r="F394" s="100">
        <f t="shared" si="296"/>
        <v>0</v>
      </c>
      <c r="G394" s="21"/>
      <c r="J394" s="63"/>
      <c r="L394" s="63" t="s">
        <v>58</v>
      </c>
      <c r="M394" s="23" t="s">
        <v>61</v>
      </c>
      <c r="N394" s="13" t="s">
        <v>170</v>
      </c>
      <c r="O394" s="13" t="s">
        <v>148</v>
      </c>
      <c r="P394" s="13" t="s">
        <v>171</v>
      </c>
      <c r="U394" s="12">
        <f t="shared" si="281"/>
        <v>90</v>
      </c>
      <c r="X394" s="13"/>
      <c r="Y394" s="13"/>
      <c r="AA394" s="34" t="s">
        <v>84</v>
      </c>
      <c r="AB394" s="25">
        <v>0</v>
      </c>
      <c r="AC394" s="25">
        <f t="shared" si="297"/>
        <v>0</v>
      </c>
      <c r="AD394" s="55"/>
      <c r="AE394" s="55"/>
      <c r="AF394" s="45">
        <f t="shared" si="298"/>
        <v>0</v>
      </c>
      <c r="AG394" s="46" t="e">
        <f t="shared" si="282"/>
        <v>#DIV/0!</v>
      </c>
      <c r="AH394" s="26">
        <f t="shared" si="299"/>
        <v>0</v>
      </c>
      <c r="AI394" s="46" t="e">
        <f t="shared" si="283"/>
        <v>#DIV/0!</v>
      </c>
      <c r="AJ394" s="46" t="e">
        <f t="shared" si="284"/>
        <v>#DIV/0!</v>
      </c>
      <c r="AK394" s="61">
        <v>1</v>
      </c>
      <c r="AL394" s="27" t="e">
        <f t="shared" si="285"/>
        <v>#DIV/0!</v>
      </c>
      <c r="AM394" s="25" t="e">
        <f t="shared" si="300"/>
        <v>#DIV/0!</v>
      </c>
      <c r="AN394" s="25" t="e">
        <f t="shared" si="301"/>
        <v>#DIV/0!</v>
      </c>
      <c r="AO394" s="25" t="e">
        <f t="shared" si="286"/>
        <v>#DIV/0!</v>
      </c>
      <c r="AR394" s="11">
        <f t="shared" si="287"/>
        <v>180</v>
      </c>
      <c r="AS394" s="20" t="s">
        <v>147</v>
      </c>
      <c r="AU394" s="13" t="s">
        <v>142</v>
      </c>
      <c r="AV394" s="75" t="e">
        <f>VLOOKUP(AT394,Ülke!$A$1:$D$46,2,0)</f>
        <v>#N/A</v>
      </c>
      <c r="AW394" s="29" t="e">
        <f t="shared" si="288"/>
        <v>#DIV/0!</v>
      </c>
      <c r="AX394" s="64" t="e">
        <f t="shared" si="289"/>
        <v>#DIV/0!</v>
      </c>
      <c r="AY394" s="65">
        <v>43846</v>
      </c>
      <c r="AZ394" s="65">
        <v>44675</v>
      </c>
      <c r="BA394" s="50">
        <f t="shared" si="290"/>
        <v>-44675</v>
      </c>
      <c r="BB394" s="66" t="e">
        <f t="shared" si="291"/>
        <v>#DIV/0!</v>
      </c>
      <c r="BC394" s="67">
        <v>44676</v>
      </c>
      <c r="BD394" s="66" t="s">
        <v>118</v>
      </c>
      <c r="BE394" s="58" t="e">
        <f t="shared" si="292"/>
        <v>#DIV/0!</v>
      </c>
      <c r="BF394" s="30" t="e">
        <f t="shared" si="295"/>
        <v>#DIV/0!</v>
      </c>
      <c r="BG394" s="31"/>
      <c r="BH394" s="32" t="e">
        <f t="shared" si="293"/>
        <v>#DIV/0!</v>
      </c>
      <c r="BI394" s="28">
        <v>0.05</v>
      </c>
      <c r="BJ394" s="28">
        <v>2.5000000000000001E-2</v>
      </c>
      <c r="BK394" s="33" t="e">
        <f t="shared" si="302"/>
        <v>#DIV/0!</v>
      </c>
      <c r="BL394" s="33" t="e">
        <f t="shared" si="307"/>
        <v>#DIV/0!</v>
      </c>
      <c r="BM394" s="48" t="s">
        <v>139</v>
      </c>
      <c r="BO394" s="14" t="s">
        <v>84</v>
      </c>
      <c r="BP394" s="68"/>
      <c r="BQ394" s="14"/>
      <c r="BR394" s="35">
        <v>1257250.1000000001</v>
      </c>
      <c r="BS394" s="73">
        <v>62862.51</v>
      </c>
      <c r="BT394" s="98" t="e">
        <f t="shared" si="294"/>
        <v>#DIV/0!</v>
      </c>
      <c r="BU394" s="35">
        <v>45540</v>
      </c>
      <c r="BV394" s="36" t="s">
        <v>84</v>
      </c>
      <c r="BW394" s="37" t="s">
        <v>90</v>
      </c>
      <c r="BX394" s="38"/>
      <c r="BY394" s="36" t="s">
        <v>84</v>
      </c>
      <c r="BZ394" s="57">
        <v>2023</v>
      </c>
      <c r="CA394" s="32">
        <f>VLOOKUP(BZ394,$GP$1:$GR$17,2,0)</f>
        <v>31680</v>
      </c>
      <c r="CB394" s="32">
        <f>VLOOKUP(BZ394,$GP$1:$GR$17,3,0)</f>
        <v>264294</v>
      </c>
      <c r="CC394" s="32" t="e">
        <f t="shared" si="308"/>
        <v>#DIV/0!</v>
      </c>
      <c r="CD394" s="14" t="str">
        <f t="shared" si="303"/>
        <v/>
      </c>
      <c r="CF394" s="69">
        <f t="shared" si="304"/>
        <v>45540</v>
      </c>
      <c r="CG394" s="69" t="e">
        <f t="shared" si="305"/>
        <v>#DIV/0!</v>
      </c>
      <c r="CH394" s="69" t="e">
        <f t="shared" si="306"/>
        <v>#DIV/0!</v>
      </c>
    </row>
    <row r="395" spans="1:86" x14ac:dyDescent="0.25">
      <c r="A395" s="13"/>
      <c r="B395" s="13"/>
      <c r="C395" s="13"/>
      <c r="D395" s="24"/>
      <c r="E395" s="24"/>
      <c r="F395" s="100">
        <f t="shared" si="296"/>
        <v>0</v>
      </c>
      <c r="G395" s="21"/>
      <c r="J395" s="63"/>
      <c r="L395" s="63" t="s">
        <v>58</v>
      </c>
      <c r="M395" s="23" t="s">
        <v>61</v>
      </c>
      <c r="N395" s="13" t="s">
        <v>170</v>
      </c>
      <c r="O395" s="13" t="s">
        <v>148</v>
      </c>
      <c r="P395" s="13" t="s">
        <v>171</v>
      </c>
      <c r="U395" s="12">
        <f t="shared" si="281"/>
        <v>90</v>
      </c>
      <c r="X395" s="13"/>
      <c r="Y395" s="13"/>
      <c r="AA395" s="34" t="s">
        <v>84</v>
      </c>
      <c r="AB395" s="25">
        <v>0</v>
      </c>
      <c r="AC395" s="25">
        <f t="shared" si="297"/>
        <v>0</v>
      </c>
      <c r="AD395" s="55"/>
      <c r="AE395" s="55"/>
      <c r="AF395" s="45">
        <f t="shared" si="298"/>
        <v>0</v>
      </c>
      <c r="AG395" s="46" t="e">
        <f t="shared" si="282"/>
        <v>#DIV/0!</v>
      </c>
      <c r="AH395" s="26">
        <f t="shared" si="299"/>
        <v>0</v>
      </c>
      <c r="AI395" s="46" t="e">
        <f t="shared" si="283"/>
        <v>#DIV/0!</v>
      </c>
      <c r="AJ395" s="46" t="e">
        <f t="shared" si="284"/>
        <v>#DIV/0!</v>
      </c>
      <c r="AK395" s="61">
        <v>1</v>
      </c>
      <c r="AL395" s="27" t="e">
        <f t="shared" si="285"/>
        <v>#DIV/0!</v>
      </c>
      <c r="AM395" s="25" t="e">
        <f t="shared" si="300"/>
        <v>#DIV/0!</v>
      </c>
      <c r="AN395" s="25" t="e">
        <f t="shared" si="301"/>
        <v>#DIV/0!</v>
      </c>
      <c r="AO395" s="25" t="e">
        <f t="shared" si="286"/>
        <v>#DIV/0!</v>
      </c>
      <c r="AR395" s="11">
        <f t="shared" si="287"/>
        <v>180</v>
      </c>
      <c r="AS395" s="20" t="s">
        <v>147</v>
      </c>
      <c r="AU395" s="13" t="s">
        <v>142</v>
      </c>
      <c r="AV395" s="75" t="e">
        <f>VLOOKUP(AT395,Ülke!$A$1:$D$46,2,0)</f>
        <v>#N/A</v>
      </c>
      <c r="AW395" s="29" t="e">
        <f t="shared" si="288"/>
        <v>#DIV/0!</v>
      </c>
      <c r="AX395" s="64" t="e">
        <f t="shared" si="289"/>
        <v>#DIV/0!</v>
      </c>
      <c r="AY395" s="65">
        <v>43846</v>
      </c>
      <c r="AZ395" s="65">
        <v>44675</v>
      </c>
      <c r="BA395" s="50">
        <f t="shared" si="290"/>
        <v>-44675</v>
      </c>
      <c r="BB395" s="66" t="e">
        <f t="shared" si="291"/>
        <v>#DIV/0!</v>
      </c>
      <c r="BC395" s="67">
        <v>44676</v>
      </c>
      <c r="BD395" s="66" t="s">
        <v>118</v>
      </c>
      <c r="BE395" s="58" t="e">
        <f t="shared" si="292"/>
        <v>#DIV/0!</v>
      </c>
      <c r="BF395" s="30" t="e">
        <f t="shared" si="295"/>
        <v>#DIV/0!</v>
      </c>
      <c r="BG395" s="31"/>
      <c r="BH395" s="32" t="e">
        <f t="shared" si="293"/>
        <v>#DIV/0!</v>
      </c>
      <c r="BI395" s="28">
        <v>0.05</v>
      </c>
      <c r="BJ395" s="28">
        <v>2.5000000000000001E-2</v>
      </c>
      <c r="BK395" s="33" t="e">
        <f t="shared" si="302"/>
        <v>#DIV/0!</v>
      </c>
      <c r="BL395" s="33" t="e">
        <f t="shared" si="307"/>
        <v>#DIV/0!</v>
      </c>
      <c r="BM395" s="48" t="s">
        <v>139</v>
      </c>
      <c r="BO395" s="14" t="s">
        <v>84</v>
      </c>
      <c r="BP395" s="68"/>
      <c r="BQ395" s="14"/>
      <c r="BR395" s="35">
        <v>1257250.1000000001</v>
      </c>
      <c r="BS395" s="73">
        <v>62862.51</v>
      </c>
      <c r="BT395" s="98" t="e">
        <f t="shared" si="294"/>
        <v>#DIV/0!</v>
      </c>
      <c r="BU395" s="35">
        <v>45540</v>
      </c>
      <c r="BV395" s="36" t="s">
        <v>84</v>
      </c>
      <c r="BW395" s="37" t="s">
        <v>90</v>
      </c>
      <c r="BX395" s="38"/>
      <c r="BY395" s="36" t="s">
        <v>84</v>
      </c>
      <c r="BZ395" s="57">
        <v>2023</v>
      </c>
      <c r="CA395" s="32">
        <f>VLOOKUP(BZ395,$GP$1:$GR$17,2,0)</f>
        <v>31680</v>
      </c>
      <c r="CB395" s="32">
        <f>VLOOKUP(BZ395,$GP$1:$GR$17,3,0)</f>
        <v>264294</v>
      </c>
      <c r="CC395" s="32" t="e">
        <f t="shared" si="308"/>
        <v>#DIV/0!</v>
      </c>
      <c r="CD395" s="14" t="str">
        <f t="shared" si="303"/>
        <v/>
      </c>
      <c r="CF395" s="69">
        <f t="shared" si="304"/>
        <v>45540</v>
      </c>
      <c r="CG395" s="69" t="e">
        <f t="shared" si="305"/>
        <v>#DIV/0!</v>
      </c>
      <c r="CH395" s="69" t="e">
        <f t="shared" si="306"/>
        <v>#DIV/0!</v>
      </c>
    </row>
    <row r="396" spans="1:86" x14ac:dyDescent="0.25">
      <c r="A396" s="13"/>
      <c r="B396" s="13"/>
      <c r="C396" s="13"/>
      <c r="D396" s="24"/>
      <c r="E396" s="24"/>
      <c r="F396" s="100">
        <f t="shared" si="296"/>
        <v>0</v>
      </c>
      <c r="G396" s="21"/>
      <c r="J396" s="63"/>
      <c r="L396" s="63" t="s">
        <v>58</v>
      </c>
      <c r="M396" s="23" t="s">
        <v>61</v>
      </c>
      <c r="N396" s="13" t="s">
        <v>170</v>
      </c>
      <c r="O396" s="13" t="s">
        <v>148</v>
      </c>
      <c r="P396" s="13" t="s">
        <v>171</v>
      </c>
      <c r="U396" s="12">
        <f t="shared" si="281"/>
        <v>90</v>
      </c>
      <c r="X396" s="13"/>
      <c r="Y396" s="13"/>
      <c r="AA396" s="34" t="s">
        <v>84</v>
      </c>
      <c r="AB396" s="25">
        <v>0</v>
      </c>
      <c r="AC396" s="25">
        <f t="shared" si="297"/>
        <v>0</v>
      </c>
      <c r="AD396" s="55"/>
      <c r="AE396" s="55"/>
      <c r="AF396" s="45">
        <f t="shared" si="298"/>
        <v>0</v>
      </c>
      <c r="AG396" s="46" t="e">
        <f t="shared" si="282"/>
        <v>#DIV/0!</v>
      </c>
      <c r="AH396" s="26">
        <f t="shared" si="299"/>
        <v>0</v>
      </c>
      <c r="AI396" s="46" t="e">
        <f t="shared" si="283"/>
        <v>#DIV/0!</v>
      </c>
      <c r="AJ396" s="46" t="e">
        <f t="shared" si="284"/>
        <v>#DIV/0!</v>
      </c>
      <c r="AK396" s="61">
        <v>1</v>
      </c>
      <c r="AL396" s="27" t="e">
        <f t="shared" si="285"/>
        <v>#DIV/0!</v>
      </c>
      <c r="AM396" s="25" t="e">
        <f t="shared" si="300"/>
        <v>#DIV/0!</v>
      </c>
      <c r="AN396" s="25" t="e">
        <f t="shared" si="301"/>
        <v>#DIV/0!</v>
      </c>
      <c r="AO396" s="25" t="e">
        <f t="shared" si="286"/>
        <v>#DIV/0!</v>
      </c>
      <c r="AR396" s="11">
        <f t="shared" si="287"/>
        <v>180</v>
      </c>
      <c r="AS396" s="20" t="s">
        <v>147</v>
      </c>
      <c r="AU396" s="13" t="s">
        <v>142</v>
      </c>
      <c r="AV396" s="75" t="e">
        <f>VLOOKUP(AT396,Ülke!$A$1:$D$46,2,0)</f>
        <v>#N/A</v>
      </c>
      <c r="AW396" s="29" t="e">
        <f t="shared" si="288"/>
        <v>#DIV/0!</v>
      </c>
      <c r="AX396" s="64" t="e">
        <f t="shared" si="289"/>
        <v>#DIV/0!</v>
      </c>
      <c r="AY396" s="65">
        <v>43846</v>
      </c>
      <c r="AZ396" s="65">
        <v>44675</v>
      </c>
      <c r="BA396" s="50">
        <f t="shared" si="290"/>
        <v>-44675</v>
      </c>
      <c r="BB396" s="66" t="e">
        <f t="shared" si="291"/>
        <v>#DIV/0!</v>
      </c>
      <c r="BC396" s="67">
        <v>44676</v>
      </c>
      <c r="BD396" s="66" t="s">
        <v>118</v>
      </c>
      <c r="BE396" s="58" t="e">
        <f t="shared" si="292"/>
        <v>#DIV/0!</v>
      </c>
      <c r="BF396" s="30" t="e">
        <f t="shared" si="295"/>
        <v>#DIV/0!</v>
      </c>
      <c r="BG396" s="31"/>
      <c r="BH396" s="32" t="e">
        <f t="shared" si="293"/>
        <v>#DIV/0!</v>
      </c>
      <c r="BI396" s="28">
        <v>0.05</v>
      </c>
      <c r="BJ396" s="28">
        <v>2.5000000000000001E-2</v>
      </c>
      <c r="BK396" s="33" t="e">
        <f t="shared" si="302"/>
        <v>#DIV/0!</v>
      </c>
      <c r="BL396" s="33" t="e">
        <f t="shared" si="307"/>
        <v>#DIV/0!</v>
      </c>
      <c r="BM396" s="48" t="s">
        <v>139</v>
      </c>
      <c r="BO396" s="14" t="s">
        <v>84</v>
      </c>
      <c r="BP396" s="68"/>
      <c r="BQ396" s="14"/>
      <c r="BR396" s="35">
        <v>1257250.1000000001</v>
      </c>
      <c r="BS396" s="73">
        <v>62862.51</v>
      </c>
      <c r="BT396" s="98" t="e">
        <f t="shared" si="294"/>
        <v>#DIV/0!</v>
      </c>
      <c r="BU396" s="35">
        <v>45540</v>
      </c>
      <c r="BV396" s="36" t="s">
        <v>84</v>
      </c>
      <c r="BW396" s="37" t="s">
        <v>90</v>
      </c>
      <c r="BX396" s="38"/>
      <c r="BY396" s="36" t="s">
        <v>84</v>
      </c>
      <c r="BZ396" s="57">
        <v>2023</v>
      </c>
      <c r="CA396" s="32">
        <f>VLOOKUP(BZ396,$GP$1:$GR$17,2,0)</f>
        <v>31680</v>
      </c>
      <c r="CB396" s="32">
        <f>VLOOKUP(BZ396,$GP$1:$GR$17,3,0)</f>
        <v>264294</v>
      </c>
      <c r="CC396" s="32" t="e">
        <f t="shared" si="308"/>
        <v>#DIV/0!</v>
      </c>
      <c r="CD396" s="14" t="str">
        <f t="shared" si="303"/>
        <v/>
      </c>
      <c r="CF396" s="69">
        <f t="shared" si="304"/>
        <v>45540</v>
      </c>
      <c r="CG396" s="69" t="e">
        <f t="shared" si="305"/>
        <v>#DIV/0!</v>
      </c>
      <c r="CH396" s="69" t="e">
        <f t="shared" si="306"/>
        <v>#DIV/0!</v>
      </c>
    </row>
    <row r="397" spans="1:86" x14ac:dyDescent="0.25">
      <c r="A397" s="13"/>
      <c r="B397" s="13"/>
      <c r="C397" s="13"/>
      <c r="D397" s="24"/>
      <c r="E397" s="24"/>
      <c r="F397" s="100">
        <f t="shared" si="296"/>
        <v>0</v>
      </c>
      <c r="G397" s="21"/>
      <c r="J397" s="63"/>
      <c r="L397" s="63" t="s">
        <v>58</v>
      </c>
      <c r="M397" s="23" t="s">
        <v>61</v>
      </c>
      <c r="N397" s="13" t="s">
        <v>170</v>
      </c>
      <c r="O397" s="13" t="s">
        <v>148</v>
      </c>
      <c r="P397" s="13" t="s">
        <v>171</v>
      </c>
      <c r="U397" s="12">
        <f t="shared" si="281"/>
        <v>90</v>
      </c>
      <c r="X397" s="13"/>
      <c r="Y397" s="13"/>
      <c r="AA397" s="34" t="s">
        <v>84</v>
      </c>
      <c r="AB397" s="25">
        <v>0</v>
      </c>
      <c r="AC397" s="25">
        <f t="shared" si="297"/>
        <v>0</v>
      </c>
      <c r="AD397" s="55"/>
      <c r="AE397" s="55"/>
      <c r="AF397" s="45">
        <f t="shared" si="298"/>
        <v>0</v>
      </c>
      <c r="AG397" s="46" t="e">
        <f t="shared" si="282"/>
        <v>#DIV/0!</v>
      </c>
      <c r="AH397" s="26">
        <f t="shared" si="299"/>
        <v>0</v>
      </c>
      <c r="AI397" s="46" t="e">
        <f t="shared" si="283"/>
        <v>#DIV/0!</v>
      </c>
      <c r="AJ397" s="46" t="e">
        <f t="shared" si="284"/>
        <v>#DIV/0!</v>
      </c>
      <c r="AK397" s="61">
        <v>1</v>
      </c>
      <c r="AL397" s="27" t="e">
        <f t="shared" si="285"/>
        <v>#DIV/0!</v>
      </c>
      <c r="AM397" s="25" t="e">
        <f t="shared" si="300"/>
        <v>#DIV/0!</v>
      </c>
      <c r="AN397" s="25" t="e">
        <f t="shared" si="301"/>
        <v>#DIV/0!</v>
      </c>
      <c r="AO397" s="25" t="e">
        <f t="shared" si="286"/>
        <v>#DIV/0!</v>
      </c>
      <c r="AR397" s="11">
        <f t="shared" si="287"/>
        <v>180</v>
      </c>
      <c r="AS397" s="20" t="s">
        <v>147</v>
      </c>
      <c r="AU397" s="13" t="s">
        <v>142</v>
      </c>
      <c r="AV397" s="75" t="e">
        <f>VLOOKUP(AT397,Ülke!$A$1:$D$46,2,0)</f>
        <v>#N/A</v>
      </c>
      <c r="AW397" s="29" t="e">
        <f t="shared" si="288"/>
        <v>#DIV/0!</v>
      </c>
      <c r="AX397" s="64" t="e">
        <f t="shared" si="289"/>
        <v>#DIV/0!</v>
      </c>
      <c r="AY397" s="65">
        <v>43846</v>
      </c>
      <c r="AZ397" s="65">
        <v>44675</v>
      </c>
      <c r="BA397" s="50">
        <f t="shared" si="290"/>
        <v>-44675</v>
      </c>
      <c r="BB397" s="66" t="e">
        <f t="shared" si="291"/>
        <v>#DIV/0!</v>
      </c>
      <c r="BC397" s="67">
        <v>44676</v>
      </c>
      <c r="BD397" s="66" t="s">
        <v>118</v>
      </c>
      <c r="BE397" s="58" t="e">
        <f t="shared" si="292"/>
        <v>#DIV/0!</v>
      </c>
      <c r="BF397" s="30" t="e">
        <f t="shared" si="295"/>
        <v>#DIV/0!</v>
      </c>
      <c r="BG397" s="31"/>
      <c r="BH397" s="32" t="e">
        <f t="shared" si="293"/>
        <v>#DIV/0!</v>
      </c>
      <c r="BI397" s="28">
        <v>0.05</v>
      </c>
      <c r="BJ397" s="28">
        <v>2.5000000000000001E-2</v>
      </c>
      <c r="BK397" s="33" t="e">
        <f t="shared" si="302"/>
        <v>#DIV/0!</v>
      </c>
      <c r="BL397" s="33" t="e">
        <f t="shared" si="307"/>
        <v>#DIV/0!</v>
      </c>
      <c r="BM397" s="48" t="s">
        <v>139</v>
      </c>
      <c r="BO397" s="14" t="s">
        <v>84</v>
      </c>
      <c r="BP397" s="68"/>
      <c r="BQ397" s="14"/>
      <c r="BR397" s="35">
        <v>1257250.1000000001</v>
      </c>
      <c r="BS397" s="73">
        <v>62862.51</v>
      </c>
      <c r="BT397" s="98" t="e">
        <f t="shared" si="294"/>
        <v>#DIV/0!</v>
      </c>
      <c r="BU397" s="35">
        <v>45540</v>
      </c>
      <c r="BV397" s="36" t="s">
        <v>84</v>
      </c>
      <c r="BW397" s="37" t="s">
        <v>90</v>
      </c>
      <c r="BX397" s="38"/>
      <c r="BY397" s="36" t="s">
        <v>84</v>
      </c>
      <c r="BZ397" s="57">
        <v>2023</v>
      </c>
      <c r="CA397" s="32">
        <f>VLOOKUP(BZ397,$GP$1:$GR$17,2,0)</f>
        <v>31680</v>
      </c>
      <c r="CB397" s="32">
        <f>VLOOKUP(BZ397,$GP$1:$GR$17,3,0)</f>
        <v>264294</v>
      </c>
      <c r="CC397" s="32" t="e">
        <f t="shared" si="308"/>
        <v>#DIV/0!</v>
      </c>
      <c r="CD397" s="14" t="str">
        <f t="shared" si="303"/>
        <v/>
      </c>
      <c r="CF397" s="69">
        <f t="shared" si="304"/>
        <v>45540</v>
      </c>
      <c r="CG397" s="69" t="e">
        <f t="shared" si="305"/>
        <v>#DIV/0!</v>
      </c>
      <c r="CH397" s="69" t="e">
        <f t="shared" si="306"/>
        <v>#DIV/0!</v>
      </c>
    </row>
    <row r="398" spans="1:86" x14ac:dyDescent="0.25">
      <c r="A398" s="13"/>
      <c r="B398" s="13"/>
      <c r="C398" s="13"/>
      <c r="D398" s="24"/>
      <c r="E398" s="24"/>
      <c r="F398" s="100">
        <f t="shared" si="296"/>
        <v>0</v>
      </c>
      <c r="G398" s="21"/>
      <c r="J398" s="63"/>
      <c r="L398" s="63" t="s">
        <v>58</v>
      </c>
      <c r="M398" s="23" t="s">
        <v>61</v>
      </c>
      <c r="N398" s="13" t="s">
        <v>170</v>
      </c>
      <c r="O398" s="13" t="s">
        <v>148</v>
      </c>
      <c r="P398" s="13" t="s">
        <v>171</v>
      </c>
      <c r="U398" s="12">
        <f t="shared" si="281"/>
        <v>90</v>
      </c>
      <c r="X398" s="13"/>
      <c r="Y398" s="13"/>
      <c r="AA398" s="34" t="s">
        <v>84</v>
      </c>
      <c r="AB398" s="25">
        <v>0</v>
      </c>
      <c r="AC398" s="25">
        <f t="shared" si="297"/>
        <v>0</v>
      </c>
      <c r="AD398" s="55"/>
      <c r="AE398" s="55"/>
      <c r="AF398" s="45">
        <f t="shared" si="298"/>
        <v>0</v>
      </c>
      <c r="AG398" s="46" t="e">
        <f t="shared" si="282"/>
        <v>#DIV/0!</v>
      </c>
      <c r="AH398" s="26">
        <f t="shared" si="299"/>
        <v>0</v>
      </c>
      <c r="AI398" s="46" t="e">
        <f t="shared" si="283"/>
        <v>#DIV/0!</v>
      </c>
      <c r="AJ398" s="46" t="e">
        <f t="shared" si="284"/>
        <v>#DIV/0!</v>
      </c>
      <c r="AK398" s="61">
        <v>1</v>
      </c>
      <c r="AL398" s="27" t="e">
        <f t="shared" si="285"/>
        <v>#DIV/0!</v>
      </c>
      <c r="AM398" s="25" t="e">
        <f t="shared" si="300"/>
        <v>#DIV/0!</v>
      </c>
      <c r="AN398" s="25" t="e">
        <f t="shared" si="301"/>
        <v>#DIV/0!</v>
      </c>
      <c r="AO398" s="25" t="e">
        <f t="shared" si="286"/>
        <v>#DIV/0!</v>
      </c>
      <c r="AR398" s="11">
        <f t="shared" si="287"/>
        <v>180</v>
      </c>
      <c r="AS398" s="20" t="s">
        <v>147</v>
      </c>
      <c r="AU398" s="13" t="s">
        <v>142</v>
      </c>
      <c r="AV398" s="75" t="e">
        <f>VLOOKUP(AT398,Ülke!$A$1:$D$46,2,0)</f>
        <v>#N/A</v>
      </c>
      <c r="AW398" s="29" t="e">
        <f t="shared" si="288"/>
        <v>#DIV/0!</v>
      </c>
      <c r="AX398" s="64" t="e">
        <f t="shared" si="289"/>
        <v>#DIV/0!</v>
      </c>
      <c r="AY398" s="65">
        <v>43846</v>
      </c>
      <c r="AZ398" s="65">
        <v>44675</v>
      </c>
      <c r="BA398" s="50">
        <f t="shared" si="290"/>
        <v>-44675</v>
      </c>
      <c r="BB398" s="66" t="e">
        <f t="shared" si="291"/>
        <v>#DIV/0!</v>
      </c>
      <c r="BC398" s="67">
        <v>44676</v>
      </c>
      <c r="BD398" s="66" t="s">
        <v>118</v>
      </c>
      <c r="BE398" s="58" t="e">
        <f t="shared" si="292"/>
        <v>#DIV/0!</v>
      </c>
      <c r="BF398" s="30" t="e">
        <f t="shared" si="295"/>
        <v>#DIV/0!</v>
      </c>
      <c r="BG398" s="31"/>
      <c r="BH398" s="32" t="e">
        <f t="shared" si="293"/>
        <v>#DIV/0!</v>
      </c>
      <c r="BI398" s="28">
        <v>0.05</v>
      </c>
      <c r="BJ398" s="28">
        <v>2.5000000000000001E-2</v>
      </c>
      <c r="BK398" s="33" t="e">
        <f t="shared" si="302"/>
        <v>#DIV/0!</v>
      </c>
      <c r="BL398" s="33" t="e">
        <f t="shared" si="307"/>
        <v>#DIV/0!</v>
      </c>
      <c r="BM398" s="48" t="s">
        <v>139</v>
      </c>
      <c r="BO398" s="14" t="s">
        <v>84</v>
      </c>
      <c r="BP398" s="68"/>
      <c r="BQ398" s="14"/>
      <c r="BR398" s="35">
        <v>1257250.1000000001</v>
      </c>
      <c r="BS398" s="73">
        <v>62862.51</v>
      </c>
      <c r="BT398" s="98" t="e">
        <f t="shared" si="294"/>
        <v>#DIV/0!</v>
      </c>
      <c r="BU398" s="35">
        <v>45540</v>
      </c>
      <c r="BV398" s="36" t="s">
        <v>84</v>
      </c>
      <c r="BW398" s="37" t="s">
        <v>90</v>
      </c>
      <c r="BX398" s="38"/>
      <c r="BY398" s="36" t="s">
        <v>84</v>
      </c>
      <c r="BZ398" s="57">
        <v>2023</v>
      </c>
      <c r="CA398" s="32">
        <f>VLOOKUP(BZ398,$GP$1:$GR$17,2,0)</f>
        <v>31680</v>
      </c>
      <c r="CB398" s="32">
        <f>VLOOKUP(BZ398,$GP$1:$GR$17,3,0)</f>
        <v>264294</v>
      </c>
      <c r="CC398" s="32" t="e">
        <f t="shared" si="308"/>
        <v>#DIV/0!</v>
      </c>
      <c r="CD398" s="14" t="str">
        <f t="shared" si="303"/>
        <v/>
      </c>
      <c r="CF398" s="69">
        <f t="shared" si="304"/>
        <v>45540</v>
      </c>
      <c r="CG398" s="69" t="e">
        <f t="shared" si="305"/>
        <v>#DIV/0!</v>
      </c>
      <c r="CH398" s="69" t="e">
        <f t="shared" si="306"/>
        <v>#DIV/0!</v>
      </c>
    </row>
    <row r="399" spans="1:86" x14ac:dyDescent="0.25">
      <c r="A399" s="13"/>
      <c r="B399" s="13"/>
      <c r="C399" s="13"/>
      <c r="D399" s="24"/>
      <c r="E399" s="24"/>
      <c r="F399" s="100">
        <f t="shared" si="296"/>
        <v>0</v>
      </c>
      <c r="G399" s="21"/>
      <c r="J399" s="63"/>
      <c r="L399" s="63" t="s">
        <v>58</v>
      </c>
      <c r="M399" s="23" t="s">
        <v>61</v>
      </c>
      <c r="N399" s="13" t="s">
        <v>170</v>
      </c>
      <c r="O399" s="13" t="s">
        <v>148</v>
      </c>
      <c r="P399" s="13" t="s">
        <v>171</v>
      </c>
      <c r="U399" s="12">
        <f t="shared" si="281"/>
        <v>90</v>
      </c>
      <c r="X399" s="13"/>
      <c r="Y399" s="13"/>
      <c r="AA399" s="34" t="s">
        <v>84</v>
      </c>
      <c r="AB399" s="25">
        <v>0</v>
      </c>
      <c r="AC399" s="25">
        <f t="shared" si="297"/>
        <v>0</v>
      </c>
      <c r="AD399" s="55"/>
      <c r="AE399" s="55"/>
      <c r="AF399" s="45">
        <f t="shared" si="298"/>
        <v>0</v>
      </c>
      <c r="AG399" s="46" t="e">
        <f t="shared" si="282"/>
        <v>#DIV/0!</v>
      </c>
      <c r="AH399" s="26">
        <f t="shared" si="299"/>
        <v>0</v>
      </c>
      <c r="AI399" s="46" t="e">
        <f t="shared" si="283"/>
        <v>#DIV/0!</v>
      </c>
      <c r="AJ399" s="46" t="e">
        <f t="shared" si="284"/>
        <v>#DIV/0!</v>
      </c>
      <c r="AK399" s="61">
        <v>1</v>
      </c>
      <c r="AL399" s="27" t="e">
        <f t="shared" si="285"/>
        <v>#DIV/0!</v>
      </c>
      <c r="AM399" s="25" t="e">
        <f t="shared" si="300"/>
        <v>#DIV/0!</v>
      </c>
      <c r="AN399" s="25" t="e">
        <f t="shared" si="301"/>
        <v>#DIV/0!</v>
      </c>
      <c r="AO399" s="25" t="e">
        <f t="shared" si="286"/>
        <v>#DIV/0!</v>
      </c>
      <c r="AR399" s="11">
        <f t="shared" si="287"/>
        <v>180</v>
      </c>
      <c r="AS399" s="20" t="s">
        <v>147</v>
      </c>
      <c r="AU399" s="13" t="s">
        <v>142</v>
      </c>
      <c r="AV399" s="75" t="e">
        <f>VLOOKUP(AT399,Ülke!$A$1:$D$46,2,0)</f>
        <v>#N/A</v>
      </c>
      <c r="AW399" s="29" t="e">
        <f t="shared" si="288"/>
        <v>#DIV/0!</v>
      </c>
      <c r="AX399" s="64" t="e">
        <f t="shared" si="289"/>
        <v>#DIV/0!</v>
      </c>
      <c r="AY399" s="65">
        <v>43846</v>
      </c>
      <c r="AZ399" s="65">
        <v>44675</v>
      </c>
      <c r="BA399" s="50">
        <f t="shared" si="290"/>
        <v>-44675</v>
      </c>
      <c r="BB399" s="66" t="e">
        <f t="shared" si="291"/>
        <v>#DIV/0!</v>
      </c>
      <c r="BC399" s="67">
        <v>44676</v>
      </c>
      <c r="BD399" s="66" t="s">
        <v>118</v>
      </c>
      <c r="BE399" s="58" t="e">
        <f t="shared" si="292"/>
        <v>#DIV/0!</v>
      </c>
      <c r="BF399" s="30" t="e">
        <f t="shared" si="295"/>
        <v>#DIV/0!</v>
      </c>
      <c r="BG399" s="31"/>
      <c r="BH399" s="32" t="e">
        <f t="shared" si="293"/>
        <v>#DIV/0!</v>
      </c>
      <c r="BI399" s="28">
        <v>0.05</v>
      </c>
      <c r="BJ399" s="28">
        <v>2.5000000000000001E-2</v>
      </c>
      <c r="BK399" s="33" t="e">
        <f t="shared" si="302"/>
        <v>#DIV/0!</v>
      </c>
      <c r="BL399" s="33" t="e">
        <f t="shared" si="307"/>
        <v>#DIV/0!</v>
      </c>
      <c r="BM399" s="48" t="s">
        <v>139</v>
      </c>
      <c r="BO399" s="14" t="s">
        <v>84</v>
      </c>
      <c r="BP399" s="68"/>
      <c r="BQ399" s="14"/>
      <c r="BR399" s="35">
        <v>1257250.1000000001</v>
      </c>
      <c r="BS399" s="73">
        <v>62862.51</v>
      </c>
      <c r="BT399" s="98" t="e">
        <f t="shared" si="294"/>
        <v>#DIV/0!</v>
      </c>
      <c r="BU399" s="35">
        <v>45540</v>
      </c>
      <c r="BV399" s="36" t="s">
        <v>84</v>
      </c>
      <c r="BW399" s="37" t="s">
        <v>90</v>
      </c>
      <c r="BX399" s="38"/>
      <c r="BY399" s="36" t="s">
        <v>84</v>
      </c>
      <c r="BZ399" s="57">
        <v>2023</v>
      </c>
      <c r="CA399" s="32">
        <f>VLOOKUP(BZ399,$GP$1:$GR$17,2,0)</f>
        <v>31680</v>
      </c>
      <c r="CB399" s="32">
        <f>VLOOKUP(BZ399,$GP$1:$GR$17,3,0)</f>
        <v>264294</v>
      </c>
      <c r="CC399" s="32" t="e">
        <f t="shared" si="308"/>
        <v>#DIV/0!</v>
      </c>
      <c r="CD399" s="14" t="str">
        <f t="shared" si="303"/>
        <v/>
      </c>
      <c r="CF399" s="69">
        <f t="shared" si="304"/>
        <v>45540</v>
      </c>
      <c r="CG399" s="69" t="e">
        <f t="shared" si="305"/>
        <v>#DIV/0!</v>
      </c>
      <c r="CH399" s="69" t="e">
        <f t="shared" si="306"/>
        <v>#DIV/0!</v>
      </c>
    </row>
    <row r="400" spans="1:86" x14ac:dyDescent="0.25">
      <c r="A400" s="13"/>
      <c r="B400" s="13"/>
      <c r="C400" s="13"/>
      <c r="D400" s="24"/>
      <c r="E400" s="24"/>
      <c r="F400" s="100">
        <f t="shared" si="296"/>
        <v>0</v>
      </c>
      <c r="G400" s="21"/>
      <c r="J400" s="63"/>
      <c r="L400" s="63" t="s">
        <v>58</v>
      </c>
      <c r="M400" s="23" t="s">
        <v>61</v>
      </c>
      <c r="N400" s="13" t="s">
        <v>170</v>
      </c>
      <c r="O400" s="13" t="s">
        <v>148</v>
      </c>
      <c r="P400" s="13" t="s">
        <v>171</v>
      </c>
      <c r="U400" s="12">
        <f t="shared" si="281"/>
        <v>90</v>
      </c>
      <c r="X400" s="13"/>
      <c r="Y400" s="13"/>
      <c r="AA400" s="34" t="s">
        <v>84</v>
      </c>
      <c r="AB400" s="25">
        <v>0</v>
      </c>
      <c r="AC400" s="25">
        <f t="shared" si="297"/>
        <v>0</v>
      </c>
      <c r="AD400" s="55"/>
      <c r="AE400" s="55"/>
      <c r="AF400" s="45">
        <f t="shared" si="298"/>
        <v>0</v>
      </c>
      <c r="AG400" s="46" t="e">
        <f t="shared" si="282"/>
        <v>#DIV/0!</v>
      </c>
      <c r="AH400" s="26">
        <f t="shared" si="299"/>
        <v>0</v>
      </c>
      <c r="AI400" s="46" t="e">
        <f t="shared" si="283"/>
        <v>#DIV/0!</v>
      </c>
      <c r="AJ400" s="46" t="e">
        <f t="shared" si="284"/>
        <v>#DIV/0!</v>
      </c>
      <c r="AK400" s="61">
        <v>1</v>
      </c>
      <c r="AL400" s="27" t="e">
        <f t="shared" si="285"/>
        <v>#DIV/0!</v>
      </c>
      <c r="AM400" s="25" t="e">
        <f t="shared" si="300"/>
        <v>#DIV/0!</v>
      </c>
      <c r="AN400" s="25" t="e">
        <f t="shared" si="301"/>
        <v>#DIV/0!</v>
      </c>
      <c r="AO400" s="25" t="e">
        <f t="shared" si="286"/>
        <v>#DIV/0!</v>
      </c>
      <c r="AR400" s="11">
        <f t="shared" si="287"/>
        <v>180</v>
      </c>
      <c r="AS400" s="20" t="s">
        <v>147</v>
      </c>
      <c r="AU400" s="13" t="s">
        <v>142</v>
      </c>
      <c r="AV400" s="75" t="e">
        <f>VLOOKUP(AT400,Ülke!$A$1:$D$46,2,0)</f>
        <v>#N/A</v>
      </c>
      <c r="AW400" s="29" t="e">
        <f t="shared" si="288"/>
        <v>#DIV/0!</v>
      </c>
      <c r="AX400" s="64" t="e">
        <f t="shared" si="289"/>
        <v>#DIV/0!</v>
      </c>
      <c r="AY400" s="65">
        <v>43846</v>
      </c>
      <c r="AZ400" s="65">
        <v>44675</v>
      </c>
      <c r="BA400" s="50">
        <f t="shared" si="290"/>
        <v>-44675</v>
      </c>
      <c r="BB400" s="66" t="e">
        <f t="shared" si="291"/>
        <v>#DIV/0!</v>
      </c>
      <c r="BC400" s="67">
        <v>44676</v>
      </c>
      <c r="BD400" s="66" t="s">
        <v>118</v>
      </c>
      <c r="BE400" s="58" t="e">
        <f t="shared" si="292"/>
        <v>#DIV/0!</v>
      </c>
      <c r="BF400" s="30" t="e">
        <f t="shared" si="295"/>
        <v>#DIV/0!</v>
      </c>
      <c r="BG400" s="31"/>
      <c r="BH400" s="32" t="e">
        <f t="shared" si="293"/>
        <v>#DIV/0!</v>
      </c>
      <c r="BI400" s="28">
        <v>0.05</v>
      </c>
      <c r="BJ400" s="28">
        <v>2.5000000000000001E-2</v>
      </c>
      <c r="BK400" s="33" t="e">
        <f t="shared" si="302"/>
        <v>#DIV/0!</v>
      </c>
      <c r="BL400" s="33" t="e">
        <f t="shared" si="307"/>
        <v>#DIV/0!</v>
      </c>
      <c r="BM400" s="48" t="s">
        <v>139</v>
      </c>
      <c r="BO400" s="14" t="s">
        <v>84</v>
      </c>
      <c r="BP400" s="68"/>
      <c r="BQ400" s="14"/>
      <c r="BR400" s="35">
        <v>1257250.1000000001</v>
      </c>
      <c r="BS400" s="73">
        <v>62862.51</v>
      </c>
      <c r="BT400" s="98" t="e">
        <f t="shared" si="294"/>
        <v>#DIV/0!</v>
      </c>
      <c r="BU400" s="35">
        <v>45540</v>
      </c>
      <c r="BV400" s="36" t="s">
        <v>84</v>
      </c>
      <c r="BW400" s="37" t="s">
        <v>90</v>
      </c>
      <c r="BX400" s="38"/>
      <c r="BY400" s="36" t="s">
        <v>84</v>
      </c>
      <c r="BZ400" s="57">
        <v>2023</v>
      </c>
      <c r="CA400" s="32">
        <f>VLOOKUP(BZ400,$GP$1:$GR$17,2,0)</f>
        <v>31680</v>
      </c>
      <c r="CB400" s="32">
        <f>VLOOKUP(BZ400,$GP$1:$GR$17,3,0)</f>
        <v>264294</v>
      </c>
      <c r="CC400" s="32" t="e">
        <f t="shared" si="308"/>
        <v>#DIV/0!</v>
      </c>
      <c r="CD400" s="14" t="str">
        <f t="shared" si="303"/>
        <v/>
      </c>
      <c r="CF400" s="69">
        <f t="shared" si="304"/>
        <v>45540</v>
      </c>
      <c r="CG400" s="69" t="e">
        <f t="shared" si="305"/>
        <v>#DIV/0!</v>
      </c>
      <c r="CH400" s="69" t="e">
        <f t="shared" si="306"/>
        <v>#DIV/0!</v>
      </c>
    </row>
    <row r="401" spans="1:86" x14ac:dyDescent="0.25">
      <c r="A401" s="13"/>
      <c r="B401" s="13"/>
      <c r="C401" s="13"/>
      <c r="D401" s="24"/>
      <c r="E401" s="24"/>
      <c r="F401" s="100">
        <f t="shared" si="296"/>
        <v>0</v>
      </c>
      <c r="G401" s="21"/>
      <c r="J401" s="63"/>
      <c r="L401" s="63" t="s">
        <v>58</v>
      </c>
      <c r="M401" s="23" t="s">
        <v>61</v>
      </c>
      <c r="N401" s="13" t="s">
        <v>170</v>
      </c>
      <c r="O401" s="13" t="s">
        <v>148</v>
      </c>
      <c r="P401" s="13" t="s">
        <v>171</v>
      </c>
      <c r="U401" s="12">
        <f t="shared" si="281"/>
        <v>90</v>
      </c>
      <c r="X401" s="13"/>
      <c r="Y401" s="13"/>
      <c r="AA401" s="34" t="s">
        <v>84</v>
      </c>
      <c r="AB401" s="25">
        <v>0</v>
      </c>
      <c r="AC401" s="25">
        <f t="shared" si="297"/>
        <v>0</v>
      </c>
      <c r="AD401" s="55"/>
      <c r="AE401" s="55"/>
      <c r="AF401" s="45">
        <f t="shared" si="298"/>
        <v>0</v>
      </c>
      <c r="AG401" s="46" t="e">
        <f t="shared" si="282"/>
        <v>#DIV/0!</v>
      </c>
      <c r="AH401" s="26">
        <f t="shared" si="299"/>
        <v>0</v>
      </c>
      <c r="AI401" s="46" t="e">
        <f t="shared" si="283"/>
        <v>#DIV/0!</v>
      </c>
      <c r="AJ401" s="46" t="e">
        <f t="shared" si="284"/>
        <v>#DIV/0!</v>
      </c>
      <c r="AK401" s="61">
        <v>1</v>
      </c>
      <c r="AL401" s="27" t="e">
        <f t="shared" si="285"/>
        <v>#DIV/0!</v>
      </c>
      <c r="AM401" s="25" t="e">
        <f t="shared" si="300"/>
        <v>#DIV/0!</v>
      </c>
      <c r="AN401" s="25" t="e">
        <f t="shared" si="301"/>
        <v>#DIV/0!</v>
      </c>
      <c r="AO401" s="25" t="e">
        <f t="shared" si="286"/>
        <v>#DIV/0!</v>
      </c>
      <c r="AR401" s="11">
        <f t="shared" si="287"/>
        <v>180</v>
      </c>
      <c r="AS401" s="20" t="s">
        <v>147</v>
      </c>
      <c r="AU401" s="13" t="s">
        <v>142</v>
      </c>
      <c r="AV401" s="75" t="e">
        <f>VLOOKUP(AT401,Ülke!$A$1:$D$46,2,0)</f>
        <v>#N/A</v>
      </c>
      <c r="AW401" s="29" t="e">
        <f t="shared" si="288"/>
        <v>#DIV/0!</v>
      </c>
      <c r="AX401" s="64" t="e">
        <f t="shared" si="289"/>
        <v>#DIV/0!</v>
      </c>
      <c r="AY401" s="65">
        <v>43846</v>
      </c>
      <c r="AZ401" s="65">
        <v>44675</v>
      </c>
      <c r="BA401" s="50">
        <f t="shared" si="290"/>
        <v>-44675</v>
      </c>
      <c r="BB401" s="66" t="e">
        <f t="shared" si="291"/>
        <v>#DIV/0!</v>
      </c>
      <c r="BC401" s="67">
        <v>44676</v>
      </c>
      <c r="BD401" s="66" t="s">
        <v>118</v>
      </c>
      <c r="BE401" s="58" t="e">
        <f t="shared" si="292"/>
        <v>#DIV/0!</v>
      </c>
      <c r="BF401" s="30" t="e">
        <f t="shared" si="295"/>
        <v>#DIV/0!</v>
      </c>
      <c r="BG401" s="31"/>
      <c r="BH401" s="32" t="e">
        <f t="shared" si="293"/>
        <v>#DIV/0!</v>
      </c>
      <c r="BI401" s="28">
        <v>0.05</v>
      </c>
      <c r="BJ401" s="28">
        <v>2.5000000000000001E-2</v>
      </c>
      <c r="BK401" s="33" t="e">
        <f t="shared" si="302"/>
        <v>#DIV/0!</v>
      </c>
      <c r="BL401" s="33" t="e">
        <f t="shared" si="307"/>
        <v>#DIV/0!</v>
      </c>
      <c r="BM401" s="48" t="s">
        <v>139</v>
      </c>
      <c r="BO401" s="14" t="s">
        <v>84</v>
      </c>
      <c r="BP401" s="68"/>
      <c r="BQ401" s="14"/>
      <c r="BR401" s="35">
        <v>1257250.1000000001</v>
      </c>
      <c r="BS401" s="73">
        <v>62862.51</v>
      </c>
      <c r="BT401" s="98" t="e">
        <f t="shared" si="294"/>
        <v>#DIV/0!</v>
      </c>
      <c r="BU401" s="35">
        <v>45540</v>
      </c>
      <c r="BV401" s="36" t="s">
        <v>84</v>
      </c>
      <c r="BW401" s="37" t="s">
        <v>90</v>
      </c>
      <c r="BX401" s="38"/>
      <c r="BY401" s="36" t="s">
        <v>84</v>
      </c>
      <c r="BZ401" s="57">
        <v>2023</v>
      </c>
      <c r="CA401" s="32">
        <f>VLOOKUP(BZ401,$GP$1:$GR$17,2,0)</f>
        <v>31680</v>
      </c>
      <c r="CB401" s="32">
        <f>VLOOKUP(BZ401,$GP$1:$GR$17,3,0)</f>
        <v>264294</v>
      </c>
      <c r="CC401" s="32" t="e">
        <f t="shared" si="308"/>
        <v>#DIV/0!</v>
      </c>
      <c r="CD401" s="14" t="str">
        <f t="shared" si="303"/>
        <v/>
      </c>
      <c r="CF401" s="69">
        <f t="shared" si="304"/>
        <v>45540</v>
      </c>
      <c r="CG401" s="69" t="e">
        <f t="shared" si="305"/>
        <v>#DIV/0!</v>
      </c>
      <c r="CH401" s="69" t="e">
        <f t="shared" si="306"/>
        <v>#DIV/0!</v>
      </c>
    </row>
    <row r="402" spans="1:86" x14ac:dyDescent="0.25">
      <c r="A402" s="13"/>
      <c r="B402" s="13"/>
      <c r="C402" s="13"/>
      <c r="D402" s="24"/>
      <c r="E402" s="24"/>
      <c r="F402" s="100">
        <f t="shared" si="296"/>
        <v>0</v>
      </c>
      <c r="G402" s="21"/>
      <c r="J402" s="63"/>
      <c r="L402" s="63" t="s">
        <v>58</v>
      </c>
      <c r="M402" s="23" t="s">
        <v>61</v>
      </c>
      <c r="N402" s="13" t="s">
        <v>170</v>
      </c>
      <c r="O402" s="13" t="s">
        <v>148</v>
      </c>
      <c r="P402" s="13" t="s">
        <v>171</v>
      </c>
      <c r="U402" s="12">
        <f t="shared" si="281"/>
        <v>90</v>
      </c>
      <c r="X402" s="13"/>
      <c r="Y402" s="13"/>
      <c r="AA402" s="34" t="s">
        <v>84</v>
      </c>
      <c r="AB402" s="25">
        <v>0</v>
      </c>
      <c r="AC402" s="25">
        <f t="shared" si="297"/>
        <v>0</v>
      </c>
      <c r="AD402" s="55"/>
      <c r="AE402" s="55"/>
      <c r="AF402" s="45">
        <f t="shared" si="298"/>
        <v>0</v>
      </c>
      <c r="AG402" s="46" t="e">
        <f t="shared" si="282"/>
        <v>#DIV/0!</v>
      </c>
      <c r="AH402" s="26">
        <f t="shared" si="299"/>
        <v>0</v>
      </c>
      <c r="AI402" s="46" t="e">
        <f t="shared" si="283"/>
        <v>#DIV/0!</v>
      </c>
      <c r="AJ402" s="46" t="e">
        <f t="shared" si="284"/>
        <v>#DIV/0!</v>
      </c>
      <c r="AK402" s="61">
        <v>1</v>
      </c>
      <c r="AL402" s="27" t="e">
        <f t="shared" si="285"/>
        <v>#DIV/0!</v>
      </c>
      <c r="AM402" s="25" t="e">
        <f t="shared" si="300"/>
        <v>#DIV/0!</v>
      </c>
      <c r="AN402" s="25" t="e">
        <f t="shared" si="301"/>
        <v>#DIV/0!</v>
      </c>
      <c r="AO402" s="25" t="e">
        <f t="shared" si="286"/>
        <v>#DIV/0!</v>
      </c>
      <c r="AR402" s="11">
        <f t="shared" si="287"/>
        <v>180</v>
      </c>
      <c r="AS402" s="20" t="s">
        <v>147</v>
      </c>
      <c r="AU402" s="13" t="s">
        <v>142</v>
      </c>
      <c r="AV402" s="75" t="e">
        <f>VLOOKUP(AT402,Ülke!$A$1:$D$46,2,0)</f>
        <v>#N/A</v>
      </c>
      <c r="AW402" s="29" t="e">
        <f t="shared" si="288"/>
        <v>#DIV/0!</v>
      </c>
      <c r="AX402" s="64" t="e">
        <f t="shared" si="289"/>
        <v>#DIV/0!</v>
      </c>
      <c r="AY402" s="65">
        <v>43846</v>
      </c>
      <c r="AZ402" s="65">
        <v>44675</v>
      </c>
      <c r="BA402" s="50">
        <f t="shared" si="290"/>
        <v>-44675</v>
      </c>
      <c r="BB402" s="66" t="e">
        <f t="shared" si="291"/>
        <v>#DIV/0!</v>
      </c>
      <c r="BC402" s="67">
        <v>44676</v>
      </c>
      <c r="BD402" s="66" t="s">
        <v>118</v>
      </c>
      <c r="BE402" s="58" t="e">
        <f t="shared" si="292"/>
        <v>#DIV/0!</v>
      </c>
      <c r="BF402" s="30" t="e">
        <f t="shared" si="295"/>
        <v>#DIV/0!</v>
      </c>
      <c r="BG402" s="31"/>
      <c r="BH402" s="32" t="e">
        <f t="shared" si="293"/>
        <v>#DIV/0!</v>
      </c>
      <c r="BI402" s="28">
        <v>0.05</v>
      </c>
      <c r="BJ402" s="28">
        <v>2.5000000000000001E-2</v>
      </c>
      <c r="BK402" s="33" t="e">
        <f t="shared" si="302"/>
        <v>#DIV/0!</v>
      </c>
      <c r="BL402" s="33" t="e">
        <f t="shared" si="307"/>
        <v>#DIV/0!</v>
      </c>
      <c r="BM402" s="48" t="s">
        <v>139</v>
      </c>
      <c r="BO402" s="14" t="s">
        <v>84</v>
      </c>
      <c r="BP402" s="68"/>
      <c r="BQ402" s="14"/>
      <c r="BR402" s="35">
        <v>1257250.1000000001</v>
      </c>
      <c r="BS402" s="73">
        <v>62862.51</v>
      </c>
      <c r="BT402" s="98" t="e">
        <f t="shared" si="294"/>
        <v>#DIV/0!</v>
      </c>
      <c r="BU402" s="35">
        <v>45540</v>
      </c>
      <c r="BV402" s="36" t="s">
        <v>84</v>
      </c>
      <c r="BW402" s="37" t="s">
        <v>90</v>
      </c>
      <c r="BX402" s="38"/>
      <c r="BY402" s="36" t="s">
        <v>84</v>
      </c>
      <c r="BZ402" s="57">
        <v>2023</v>
      </c>
      <c r="CA402" s="32">
        <f>VLOOKUP(BZ402,$GP$1:$GR$17,2,0)</f>
        <v>31680</v>
      </c>
      <c r="CB402" s="32">
        <f>VLOOKUP(BZ402,$GP$1:$GR$17,3,0)</f>
        <v>264294</v>
      </c>
      <c r="CC402" s="32" t="e">
        <f t="shared" si="308"/>
        <v>#DIV/0!</v>
      </c>
      <c r="CD402" s="14" t="str">
        <f t="shared" si="303"/>
        <v/>
      </c>
      <c r="CF402" s="69">
        <f t="shared" si="304"/>
        <v>45540</v>
      </c>
      <c r="CG402" s="69" t="e">
        <f t="shared" si="305"/>
        <v>#DIV/0!</v>
      </c>
      <c r="CH402" s="69" t="e">
        <f t="shared" si="306"/>
        <v>#DIV/0!</v>
      </c>
    </row>
    <row r="403" spans="1:86" x14ac:dyDescent="0.25">
      <c r="A403" s="13"/>
      <c r="B403" s="13"/>
      <c r="C403" s="13"/>
      <c r="D403" s="24"/>
      <c r="E403" s="24"/>
      <c r="F403" s="100">
        <f t="shared" si="296"/>
        <v>0</v>
      </c>
      <c r="G403" s="21"/>
      <c r="J403" s="63"/>
      <c r="L403" s="63" t="s">
        <v>58</v>
      </c>
      <c r="M403" s="23" t="s">
        <v>61</v>
      </c>
      <c r="N403" s="13" t="s">
        <v>170</v>
      </c>
      <c r="O403" s="13" t="s">
        <v>148</v>
      </c>
      <c r="P403" s="13" t="s">
        <v>171</v>
      </c>
      <c r="U403" s="12">
        <f t="shared" si="281"/>
        <v>90</v>
      </c>
      <c r="X403" s="13"/>
      <c r="Y403" s="13"/>
      <c r="AA403" s="34" t="s">
        <v>84</v>
      </c>
      <c r="AB403" s="25">
        <v>0</v>
      </c>
      <c r="AC403" s="25">
        <f t="shared" si="297"/>
        <v>0</v>
      </c>
      <c r="AD403" s="55"/>
      <c r="AE403" s="55"/>
      <c r="AF403" s="45">
        <f t="shared" si="298"/>
        <v>0</v>
      </c>
      <c r="AG403" s="46" t="e">
        <f t="shared" si="282"/>
        <v>#DIV/0!</v>
      </c>
      <c r="AH403" s="26">
        <f t="shared" si="299"/>
        <v>0</v>
      </c>
      <c r="AI403" s="46" t="e">
        <f t="shared" si="283"/>
        <v>#DIV/0!</v>
      </c>
      <c r="AJ403" s="46" t="e">
        <f t="shared" si="284"/>
        <v>#DIV/0!</v>
      </c>
      <c r="AK403" s="61">
        <v>1</v>
      </c>
      <c r="AL403" s="27" t="e">
        <f t="shared" si="285"/>
        <v>#DIV/0!</v>
      </c>
      <c r="AM403" s="25" t="e">
        <f t="shared" si="300"/>
        <v>#DIV/0!</v>
      </c>
      <c r="AN403" s="25" t="e">
        <f t="shared" si="301"/>
        <v>#DIV/0!</v>
      </c>
      <c r="AO403" s="25" t="e">
        <f t="shared" si="286"/>
        <v>#DIV/0!</v>
      </c>
      <c r="AR403" s="11">
        <f t="shared" si="287"/>
        <v>180</v>
      </c>
      <c r="AS403" s="20" t="s">
        <v>147</v>
      </c>
      <c r="AU403" s="13" t="s">
        <v>142</v>
      </c>
      <c r="AV403" s="75" t="e">
        <f>VLOOKUP(AT403,Ülke!$A$1:$D$46,2,0)</f>
        <v>#N/A</v>
      </c>
      <c r="AW403" s="29" t="e">
        <f t="shared" si="288"/>
        <v>#DIV/0!</v>
      </c>
      <c r="AX403" s="64" t="e">
        <f t="shared" si="289"/>
        <v>#DIV/0!</v>
      </c>
      <c r="AY403" s="65">
        <v>43846</v>
      </c>
      <c r="AZ403" s="65">
        <v>44675</v>
      </c>
      <c r="BA403" s="50">
        <f t="shared" si="290"/>
        <v>-44675</v>
      </c>
      <c r="BB403" s="66" t="e">
        <f t="shared" si="291"/>
        <v>#DIV/0!</v>
      </c>
      <c r="BC403" s="67">
        <v>44676</v>
      </c>
      <c r="BD403" s="66" t="s">
        <v>118</v>
      </c>
      <c r="BE403" s="58" t="e">
        <f t="shared" si="292"/>
        <v>#DIV/0!</v>
      </c>
      <c r="BF403" s="30" t="e">
        <f t="shared" si="295"/>
        <v>#DIV/0!</v>
      </c>
      <c r="BG403" s="31"/>
      <c r="BH403" s="32" t="e">
        <f t="shared" si="293"/>
        <v>#DIV/0!</v>
      </c>
      <c r="BI403" s="28">
        <v>0.05</v>
      </c>
      <c r="BJ403" s="28">
        <v>2.5000000000000001E-2</v>
      </c>
      <c r="BK403" s="33" t="e">
        <f t="shared" si="302"/>
        <v>#DIV/0!</v>
      </c>
      <c r="BL403" s="33" t="e">
        <f t="shared" si="307"/>
        <v>#DIV/0!</v>
      </c>
      <c r="BM403" s="48" t="s">
        <v>139</v>
      </c>
      <c r="BO403" s="14" t="s">
        <v>84</v>
      </c>
      <c r="BP403" s="68"/>
      <c r="BQ403" s="14"/>
      <c r="BR403" s="35">
        <v>1257250.1000000001</v>
      </c>
      <c r="BS403" s="73">
        <v>62862.51</v>
      </c>
      <c r="BT403" s="98" t="e">
        <f t="shared" si="294"/>
        <v>#DIV/0!</v>
      </c>
      <c r="BU403" s="35">
        <v>45540</v>
      </c>
      <c r="BV403" s="36" t="s">
        <v>84</v>
      </c>
      <c r="BW403" s="37" t="s">
        <v>90</v>
      </c>
      <c r="BX403" s="38"/>
      <c r="BY403" s="36" t="s">
        <v>84</v>
      </c>
      <c r="BZ403" s="57">
        <v>2023</v>
      </c>
      <c r="CA403" s="32">
        <f>VLOOKUP(BZ403,$GP$1:$GR$17,2,0)</f>
        <v>31680</v>
      </c>
      <c r="CB403" s="32">
        <f>VLOOKUP(BZ403,$GP$1:$GR$17,3,0)</f>
        <v>264294</v>
      </c>
      <c r="CC403" s="32" t="e">
        <f t="shared" si="308"/>
        <v>#DIV/0!</v>
      </c>
      <c r="CD403" s="14" t="str">
        <f t="shared" si="303"/>
        <v/>
      </c>
      <c r="CF403" s="69">
        <f t="shared" si="304"/>
        <v>45540</v>
      </c>
      <c r="CG403" s="69" t="e">
        <f t="shared" si="305"/>
        <v>#DIV/0!</v>
      </c>
      <c r="CH403" s="69" t="e">
        <f t="shared" si="306"/>
        <v>#DIV/0!</v>
      </c>
    </row>
    <row r="404" spans="1:86" x14ac:dyDescent="0.25">
      <c r="A404" s="13"/>
      <c r="B404" s="13"/>
      <c r="C404" s="13"/>
      <c r="D404" s="24"/>
      <c r="E404" s="24"/>
      <c r="F404" s="100">
        <f t="shared" si="296"/>
        <v>0</v>
      </c>
      <c r="G404" s="21"/>
      <c r="J404" s="63"/>
      <c r="L404" s="63" t="s">
        <v>58</v>
      </c>
      <c r="M404" s="23" t="s">
        <v>61</v>
      </c>
      <c r="N404" s="13" t="s">
        <v>170</v>
      </c>
      <c r="O404" s="13" t="s">
        <v>148</v>
      </c>
      <c r="P404" s="13" t="s">
        <v>171</v>
      </c>
      <c r="U404" s="12">
        <f t="shared" si="281"/>
        <v>90</v>
      </c>
      <c r="X404" s="13"/>
      <c r="Y404" s="13"/>
      <c r="AA404" s="34" t="s">
        <v>84</v>
      </c>
      <c r="AB404" s="25">
        <v>0</v>
      </c>
      <c r="AC404" s="25">
        <f t="shared" si="297"/>
        <v>0</v>
      </c>
      <c r="AD404" s="55"/>
      <c r="AE404" s="55"/>
      <c r="AF404" s="45">
        <f t="shared" si="298"/>
        <v>0</v>
      </c>
      <c r="AG404" s="46" t="e">
        <f t="shared" si="282"/>
        <v>#DIV/0!</v>
      </c>
      <c r="AH404" s="26">
        <f t="shared" si="299"/>
        <v>0</v>
      </c>
      <c r="AI404" s="46" t="e">
        <f t="shared" si="283"/>
        <v>#DIV/0!</v>
      </c>
      <c r="AJ404" s="46" t="e">
        <f t="shared" si="284"/>
        <v>#DIV/0!</v>
      </c>
      <c r="AK404" s="61">
        <v>1</v>
      </c>
      <c r="AL404" s="27" t="e">
        <f t="shared" si="285"/>
        <v>#DIV/0!</v>
      </c>
      <c r="AM404" s="25" t="e">
        <f t="shared" si="300"/>
        <v>#DIV/0!</v>
      </c>
      <c r="AN404" s="25" t="e">
        <f t="shared" si="301"/>
        <v>#DIV/0!</v>
      </c>
      <c r="AO404" s="25" t="e">
        <f t="shared" si="286"/>
        <v>#DIV/0!</v>
      </c>
      <c r="AR404" s="11">
        <f t="shared" si="287"/>
        <v>180</v>
      </c>
      <c r="AS404" s="20" t="s">
        <v>147</v>
      </c>
      <c r="AU404" s="13" t="s">
        <v>142</v>
      </c>
      <c r="AV404" s="75" t="e">
        <f>VLOOKUP(AT404,Ülke!$A$1:$D$46,2,0)</f>
        <v>#N/A</v>
      </c>
      <c r="AW404" s="29" t="e">
        <f t="shared" si="288"/>
        <v>#DIV/0!</v>
      </c>
      <c r="AX404" s="64" t="e">
        <f t="shared" si="289"/>
        <v>#DIV/0!</v>
      </c>
      <c r="AY404" s="65">
        <v>43846</v>
      </c>
      <c r="AZ404" s="65">
        <v>44675</v>
      </c>
      <c r="BA404" s="50">
        <f t="shared" si="290"/>
        <v>-44675</v>
      </c>
      <c r="BB404" s="66" t="e">
        <f t="shared" si="291"/>
        <v>#DIV/0!</v>
      </c>
      <c r="BC404" s="67">
        <v>44676</v>
      </c>
      <c r="BD404" s="66" t="s">
        <v>118</v>
      </c>
      <c r="BE404" s="58" t="e">
        <f t="shared" si="292"/>
        <v>#DIV/0!</v>
      </c>
      <c r="BF404" s="30" t="e">
        <f t="shared" si="295"/>
        <v>#DIV/0!</v>
      </c>
      <c r="BG404" s="31"/>
      <c r="BH404" s="32" t="e">
        <f t="shared" si="293"/>
        <v>#DIV/0!</v>
      </c>
      <c r="BI404" s="28">
        <v>0.05</v>
      </c>
      <c r="BJ404" s="28">
        <v>2.5000000000000001E-2</v>
      </c>
      <c r="BK404" s="33" t="e">
        <f t="shared" si="302"/>
        <v>#DIV/0!</v>
      </c>
      <c r="BL404" s="33" t="e">
        <f t="shared" si="307"/>
        <v>#DIV/0!</v>
      </c>
      <c r="BM404" s="48" t="s">
        <v>139</v>
      </c>
      <c r="BO404" s="14" t="s">
        <v>84</v>
      </c>
      <c r="BP404" s="68"/>
      <c r="BQ404" s="14"/>
      <c r="BR404" s="35">
        <v>1257250.1000000001</v>
      </c>
      <c r="BS404" s="73">
        <v>62862.51</v>
      </c>
      <c r="BT404" s="98" t="e">
        <f t="shared" si="294"/>
        <v>#DIV/0!</v>
      </c>
      <c r="BU404" s="35">
        <v>45540</v>
      </c>
      <c r="BV404" s="36" t="s">
        <v>84</v>
      </c>
      <c r="BW404" s="37" t="s">
        <v>90</v>
      </c>
      <c r="BX404" s="38"/>
      <c r="BY404" s="36" t="s">
        <v>84</v>
      </c>
      <c r="BZ404" s="57">
        <v>2023</v>
      </c>
      <c r="CA404" s="32">
        <f>VLOOKUP(BZ404,$GP$1:$GR$17,2,0)</f>
        <v>31680</v>
      </c>
      <c r="CB404" s="32">
        <f>VLOOKUP(BZ404,$GP$1:$GR$17,3,0)</f>
        <v>264294</v>
      </c>
      <c r="CC404" s="32" t="e">
        <f t="shared" si="308"/>
        <v>#DIV/0!</v>
      </c>
      <c r="CD404" s="14" t="str">
        <f t="shared" si="303"/>
        <v/>
      </c>
      <c r="CF404" s="69">
        <f t="shared" si="304"/>
        <v>45540</v>
      </c>
      <c r="CG404" s="69" t="e">
        <f t="shared" si="305"/>
        <v>#DIV/0!</v>
      </c>
      <c r="CH404" s="69" t="e">
        <f t="shared" si="306"/>
        <v>#DIV/0!</v>
      </c>
    </row>
    <row r="405" spans="1:86" x14ac:dyDescent="0.25">
      <c r="A405" s="13"/>
      <c r="B405" s="13"/>
      <c r="C405" s="13"/>
      <c r="D405" s="24"/>
      <c r="E405" s="24"/>
      <c r="F405" s="100">
        <f t="shared" si="296"/>
        <v>0</v>
      </c>
      <c r="G405" s="21"/>
      <c r="J405" s="63"/>
      <c r="L405" s="63" t="s">
        <v>58</v>
      </c>
      <c r="M405" s="23" t="s">
        <v>61</v>
      </c>
      <c r="N405" s="13" t="s">
        <v>170</v>
      </c>
      <c r="O405" s="13" t="s">
        <v>148</v>
      </c>
      <c r="P405" s="13" t="s">
        <v>171</v>
      </c>
      <c r="U405" s="12">
        <f t="shared" si="281"/>
        <v>90</v>
      </c>
      <c r="X405" s="13"/>
      <c r="Y405" s="13"/>
      <c r="AA405" s="34" t="s">
        <v>84</v>
      </c>
      <c r="AB405" s="25">
        <v>0</v>
      </c>
      <c r="AC405" s="25">
        <f t="shared" si="297"/>
        <v>0</v>
      </c>
      <c r="AD405" s="55"/>
      <c r="AE405" s="55"/>
      <c r="AF405" s="45">
        <f t="shared" si="298"/>
        <v>0</v>
      </c>
      <c r="AG405" s="46" t="e">
        <f t="shared" si="282"/>
        <v>#DIV/0!</v>
      </c>
      <c r="AH405" s="26">
        <f t="shared" si="299"/>
        <v>0</v>
      </c>
      <c r="AI405" s="46" t="e">
        <f t="shared" si="283"/>
        <v>#DIV/0!</v>
      </c>
      <c r="AJ405" s="46" t="e">
        <f t="shared" si="284"/>
        <v>#DIV/0!</v>
      </c>
      <c r="AK405" s="61">
        <v>1</v>
      </c>
      <c r="AL405" s="27" t="e">
        <f t="shared" si="285"/>
        <v>#DIV/0!</v>
      </c>
      <c r="AM405" s="25" t="e">
        <f t="shared" si="300"/>
        <v>#DIV/0!</v>
      </c>
      <c r="AN405" s="25" t="e">
        <f t="shared" si="301"/>
        <v>#DIV/0!</v>
      </c>
      <c r="AO405" s="25" t="e">
        <f t="shared" si="286"/>
        <v>#DIV/0!</v>
      </c>
      <c r="AR405" s="11">
        <f t="shared" si="287"/>
        <v>180</v>
      </c>
      <c r="AS405" s="20" t="s">
        <v>147</v>
      </c>
      <c r="AU405" s="13" t="s">
        <v>142</v>
      </c>
      <c r="AV405" s="75" t="e">
        <f>VLOOKUP(AT405,Ülke!$A$1:$D$46,2,0)</f>
        <v>#N/A</v>
      </c>
      <c r="AW405" s="29" t="e">
        <f t="shared" si="288"/>
        <v>#DIV/0!</v>
      </c>
      <c r="AX405" s="64" t="e">
        <f t="shared" si="289"/>
        <v>#DIV/0!</v>
      </c>
      <c r="AY405" s="65">
        <v>43846</v>
      </c>
      <c r="AZ405" s="65">
        <v>44675</v>
      </c>
      <c r="BA405" s="50">
        <f t="shared" si="290"/>
        <v>-44675</v>
      </c>
      <c r="BB405" s="66" t="e">
        <f t="shared" si="291"/>
        <v>#DIV/0!</v>
      </c>
      <c r="BC405" s="67">
        <v>44676</v>
      </c>
      <c r="BD405" s="66" t="s">
        <v>118</v>
      </c>
      <c r="BE405" s="58" t="e">
        <f t="shared" si="292"/>
        <v>#DIV/0!</v>
      </c>
      <c r="BF405" s="30" t="e">
        <f t="shared" si="295"/>
        <v>#DIV/0!</v>
      </c>
      <c r="BG405" s="31"/>
      <c r="BH405" s="32" t="e">
        <f t="shared" si="293"/>
        <v>#DIV/0!</v>
      </c>
      <c r="BI405" s="28">
        <v>0.05</v>
      </c>
      <c r="BJ405" s="28">
        <v>2.5000000000000001E-2</v>
      </c>
      <c r="BK405" s="33" t="e">
        <f t="shared" si="302"/>
        <v>#DIV/0!</v>
      </c>
      <c r="BL405" s="33" t="e">
        <f t="shared" si="307"/>
        <v>#DIV/0!</v>
      </c>
      <c r="BM405" s="48" t="s">
        <v>139</v>
      </c>
      <c r="BO405" s="14" t="s">
        <v>84</v>
      </c>
      <c r="BP405" s="68"/>
      <c r="BQ405" s="14"/>
      <c r="BR405" s="35">
        <v>1257250.1000000001</v>
      </c>
      <c r="BS405" s="73">
        <v>62862.51</v>
      </c>
      <c r="BT405" s="98" t="e">
        <f t="shared" si="294"/>
        <v>#DIV/0!</v>
      </c>
      <c r="BU405" s="35">
        <v>45540</v>
      </c>
      <c r="BV405" s="36" t="s">
        <v>84</v>
      </c>
      <c r="BW405" s="37" t="s">
        <v>90</v>
      </c>
      <c r="BX405" s="38"/>
      <c r="BY405" s="36" t="s">
        <v>84</v>
      </c>
      <c r="BZ405" s="57">
        <v>2023</v>
      </c>
      <c r="CA405" s="32">
        <f>VLOOKUP(BZ405,$GP$1:$GR$17,2,0)</f>
        <v>31680</v>
      </c>
      <c r="CB405" s="32">
        <f>VLOOKUP(BZ405,$GP$1:$GR$17,3,0)</f>
        <v>264294</v>
      </c>
      <c r="CC405" s="32" t="e">
        <f t="shared" si="308"/>
        <v>#DIV/0!</v>
      </c>
      <c r="CD405" s="14" t="str">
        <f t="shared" si="303"/>
        <v/>
      </c>
      <c r="CF405" s="69">
        <f t="shared" si="304"/>
        <v>45540</v>
      </c>
      <c r="CG405" s="69" t="e">
        <f t="shared" si="305"/>
        <v>#DIV/0!</v>
      </c>
      <c r="CH405" s="69" t="e">
        <f t="shared" si="306"/>
        <v>#DIV/0!</v>
      </c>
    </row>
    <row r="406" spans="1:86" x14ac:dyDescent="0.25">
      <c r="A406" s="13"/>
      <c r="B406" s="13"/>
      <c r="C406" s="13"/>
      <c r="D406" s="24"/>
      <c r="E406" s="24"/>
      <c r="F406" s="100">
        <f t="shared" si="296"/>
        <v>0</v>
      </c>
      <c r="G406" s="21"/>
      <c r="J406" s="63"/>
      <c r="L406" s="63" t="s">
        <v>58</v>
      </c>
      <c r="M406" s="23" t="s">
        <v>61</v>
      </c>
      <c r="N406" s="13" t="s">
        <v>170</v>
      </c>
      <c r="O406" s="13" t="s">
        <v>148</v>
      </c>
      <c r="P406" s="13" t="s">
        <v>171</v>
      </c>
      <c r="U406" s="12">
        <f t="shared" si="281"/>
        <v>90</v>
      </c>
      <c r="X406" s="13"/>
      <c r="Y406" s="13"/>
      <c r="AA406" s="34" t="s">
        <v>84</v>
      </c>
      <c r="AB406" s="25">
        <v>0</v>
      </c>
      <c r="AC406" s="25">
        <f t="shared" si="297"/>
        <v>0</v>
      </c>
      <c r="AD406" s="55"/>
      <c r="AE406" s="55"/>
      <c r="AF406" s="45">
        <f t="shared" si="298"/>
        <v>0</v>
      </c>
      <c r="AG406" s="46" t="e">
        <f t="shared" si="282"/>
        <v>#DIV/0!</v>
      </c>
      <c r="AH406" s="26">
        <f t="shared" si="299"/>
        <v>0</v>
      </c>
      <c r="AI406" s="46" t="e">
        <f t="shared" si="283"/>
        <v>#DIV/0!</v>
      </c>
      <c r="AJ406" s="46" t="e">
        <f t="shared" si="284"/>
        <v>#DIV/0!</v>
      </c>
      <c r="AK406" s="61">
        <v>1</v>
      </c>
      <c r="AL406" s="27" t="e">
        <f t="shared" si="285"/>
        <v>#DIV/0!</v>
      </c>
      <c r="AM406" s="25" t="e">
        <f t="shared" si="300"/>
        <v>#DIV/0!</v>
      </c>
      <c r="AN406" s="25" t="e">
        <f t="shared" si="301"/>
        <v>#DIV/0!</v>
      </c>
      <c r="AO406" s="25" t="e">
        <f t="shared" si="286"/>
        <v>#DIV/0!</v>
      </c>
      <c r="AR406" s="11">
        <f t="shared" si="287"/>
        <v>180</v>
      </c>
      <c r="AS406" s="20" t="s">
        <v>147</v>
      </c>
      <c r="AU406" s="13" t="s">
        <v>142</v>
      </c>
      <c r="AV406" s="75" t="e">
        <f>VLOOKUP(AT406,Ülke!$A$1:$D$46,2,0)</f>
        <v>#N/A</v>
      </c>
      <c r="AW406" s="29" t="e">
        <f t="shared" si="288"/>
        <v>#DIV/0!</v>
      </c>
      <c r="AX406" s="64" t="e">
        <f t="shared" si="289"/>
        <v>#DIV/0!</v>
      </c>
      <c r="AY406" s="65">
        <v>43846</v>
      </c>
      <c r="AZ406" s="65">
        <v>44675</v>
      </c>
      <c r="BA406" s="50">
        <f t="shared" si="290"/>
        <v>-44675</v>
      </c>
      <c r="BB406" s="66" t="e">
        <f t="shared" si="291"/>
        <v>#DIV/0!</v>
      </c>
      <c r="BC406" s="67">
        <v>44676</v>
      </c>
      <c r="BD406" s="66" t="s">
        <v>118</v>
      </c>
      <c r="BE406" s="58" t="e">
        <f t="shared" si="292"/>
        <v>#DIV/0!</v>
      </c>
      <c r="BF406" s="30" t="e">
        <f t="shared" si="295"/>
        <v>#DIV/0!</v>
      </c>
      <c r="BG406" s="31"/>
      <c r="BH406" s="32" t="e">
        <f t="shared" si="293"/>
        <v>#DIV/0!</v>
      </c>
      <c r="BI406" s="28">
        <v>0.05</v>
      </c>
      <c r="BJ406" s="28">
        <v>2.5000000000000001E-2</v>
      </c>
      <c r="BK406" s="33" t="e">
        <f t="shared" si="302"/>
        <v>#DIV/0!</v>
      </c>
      <c r="BL406" s="33" t="e">
        <f t="shared" si="307"/>
        <v>#DIV/0!</v>
      </c>
      <c r="BM406" s="48" t="s">
        <v>139</v>
      </c>
      <c r="BO406" s="14" t="s">
        <v>84</v>
      </c>
      <c r="BP406" s="68"/>
      <c r="BQ406" s="14"/>
      <c r="BR406" s="35">
        <v>1257250.1000000001</v>
      </c>
      <c r="BS406" s="73">
        <v>62862.51</v>
      </c>
      <c r="BT406" s="98" t="e">
        <f t="shared" si="294"/>
        <v>#DIV/0!</v>
      </c>
      <c r="BU406" s="35">
        <v>45540</v>
      </c>
      <c r="BV406" s="36" t="s">
        <v>84</v>
      </c>
      <c r="BW406" s="37" t="s">
        <v>90</v>
      </c>
      <c r="BX406" s="38"/>
      <c r="BY406" s="36" t="s">
        <v>84</v>
      </c>
      <c r="BZ406" s="57">
        <v>2023</v>
      </c>
      <c r="CA406" s="32">
        <f>VLOOKUP(BZ406,$GP$1:$GR$17,2,0)</f>
        <v>31680</v>
      </c>
      <c r="CB406" s="32">
        <f>VLOOKUP(BZ406,$GP$1:$GR$17,3,0)</f>
        <v>264294</v>
      </c>
      <c r="CC406" s="32" t="e">
        <f t="shared" si="308"/>
        <v>#DIV/0!</v>
      </c>
      <c r="CD406" s="14" t="str">
        <f t="shared" si="303"/>
        <v/>
      </c>
      <c r="CF406" s="69">
        <f t="shared" si="304"/>
        <v>45540</v>
      </c>
      <c r="CG406" s="69" t="e">
        <f t="shared" si="305"/>
        <v>#DIV/0!</v>
      </c>
      <c r="CH406" s="69" t="e">
        <f t="shared" si="306"/>
        <v>#DIV/0!</v>
      </c>
    </row>
    <row r="407" spans="1:86" x14ac:dyDescent="0.25">
      <c r="A407" s="13"/>
      <c r="B407" s="13"/>
      <c r="C407" s="13"/>
      <c r="D407" s="24"/>
      <c r="E407" s="24"/>
      <c r="F407" s="100">
        <f t="shared" si="296"/>
        <v>0</v>
      </c>
      <c r="G407" s="21"/>
      <c r="J407" s="63"/>
      <c r="L407" s="63" t="s">
        <v>58</v>
      </c>
      <c r="M407" s="23" t="s">
        <v>61</v>
      </c>
      <c r="N407" s="13" t="s">
        <v>170</v>
      </c>
      <c r="O407" s="13" t="s">
        <v>148</v>
      </c>
      <c r="P407" s="13" t="s">
        <v>171</v>
      </c>
      <c r="U407" s="12">
        <f t="shared" si="281"/>
        <v>90</v>
      </c>
      <c r="X407" s="13"/>
      <c r="Y407" s="13"/>
      <c r="AA407" s="34" t="s">
        <v>84</v>
      </c>
      <c r="AB407" s="25">
        <v>0</v>
      </c>
      <c r="AC407" s="25">
        <f t="shared" si="297"/>
        <v>0</v>
      </c>
      <c r="AD407" s="55"/>
      <c r="AE407" s="55"/>
      <c r="AF407" s="45">
        <f t="shared" si="298"/>
        <v>0</v>
      </c>
      <c r="AG407" s="46" t="e">
        <f t="shared" si="282"/>
        <v>#DIV/0!</v>
      </c>
      <c r="AH407" s="26">
        <f t="shared" si="299"/>
        <v>0</v>
      </c>
      <c r="AI407" s="46" t="e">
        <f t="shared" si="283"/>
        <v>#DIV/0!</v>
      </c>
      <c r="AJ407" s="46" t="e">
        <f t="shared" si="284"/>
        <v>#DIV/0!</v>
      </c>
      <c r="AK407" s="61">
        <v>1</v>
      </c>
      <c r="AL407" s="27" t="e">
        <f t="shared" si="285"/>
        <v>#DIV/0!</v>
      </c>
      <c r="AM407" s="25" t="e">
        <f t="shared" si="300"/>
        <v>#DIV/0!</v>
      </c>
      <c r="AN407" s="25" t="e">
        <f t="shared" si="301"/>
        <v>#DIV/0!</v>
      </c>
      <c r="AO407" s="25" t="e">
        <f t="shared" si="286"/>
        <v>#DIV/0!</v>
      </c>
      <c r="AR407" s="11">
        <f t="shared" si="287"/>
        <v>180</v>
      </c>
      <c r="AS407" s="20" t="s">
        <v>147</v>
      </c>
      <c r="AU407" s="13" t="s">
        <v>142</v>
      </c>
      <c r="AV407" s="75" t="e">
        <f>VLOOKUP(AT407,Ülke!$A$1:$D$46,2,0)</f>
        <v>#N/A</v>
      </c>
      <c r="AW407" s="29" t="e">
        <f t="shared" si="288"/>
        <v>#DIV/0!</v>
      </c>
      <c r="AX407" s="64" t="e">
        <f t="shared" si="289"/>
        <v>#DIV/0!</v>
      </c>
      <c r="AY407" s="65">
        <v>43846</v>
      </c>
      <c r="AZ407" s="65">
        <v>44675</v>
      </c>
      <c r="BA407" s="50">
        <f t="shared" si="290"/>
        <v>-44675</v>
      </c>
      <c r="BB407" s="66" t="e">
        <f t="shared" si="291"/>
        <v>#DIV/0!</v>
      </c>
      <c r="BC407" s="67">
        <v>44676</v>
      </c>
      <c r="BD407" s="66" t="s">
        <v>118</v>
      </c>
      <c r="BE407" s="58" t="e">
        <f t="shared" si="292"/>
        <v>#DIV/0!</v>
      </c>
      <c r="BF407" s="30" t="e">
        <f t="shared" si="295"/>
        <v>#DIV/0!</v>
      </c>
      <c r="BG407" s="31"/>
      <c r="BH407" s="32" t="e">
        <f t="shared" si="293"/>
        <v>#DIV/0!</v>
      </c>
      <c r="BI407" s="28">
        <v>0.05</v>
      </c>
      <c r="BJ407" s="28">
        <v>2.5000000000000001E-2</v>
      </c>
      <c r="BK407" s="33" t="e">
        <f t="shared" si="302"/>
        <v>#DIV/0!</v>
      </c>
      <c r="BL407" s="33" t="e">
        <f t="shared" si="307"/>
        <v>#DIV/0!</v>
      </c>
      <c r="BM407" s="48" t="s">
        <v>139</v>
      </c>
      <c r="BO407" s="14" t="s">
        <v>84</v>
      </c>
      <c r="BP407" s="68"/>
      <c r="BQ407" s="14"/>
      <c r="BR407" s="35">
        <v>1257250.1000000001</v>
      </c>
      <c r="BS407" s="73">
        <v>62862.51</v>
      </c>
      <c r="BT407" s="98" t="e">
        <f t="shared" si="294"/>
        <v>#DIV/0!</v>
      </c>
      <c r="BU407" s="35">
        <v>45540</v>
      </c>
      <c r="BV407" s="36" t="s">
        <v>84</v>
      </c>
      <c r="BW407" s="37" t="s">
        <v>90</v>
      </c>
      <c r="BX407" s="38"/>
      <c r="BY407" s="36" t="s">
        <v>84</v>
      </c>
      <c r="BZ407" s="57">
        <v>2023</v>
      </c>
      <c r="CA407" s="32">
        <f>VLOOKUP(BZ407,$GP$1:$GR$17,2,0)</f>
        <v>31680</v>
      </c>
      <c r="CB407" s="32">
        <f>VLOOKUP(BZ407,$GP$1:$GR$17,3,0)</f>
        <v>264294</v>
      </c>
      <c r="CC407" s="32" t="e">
        <f t="shared" si="308"/>
        <v>#DIV/0!</v>
      </c>
      <c r="CD407" s="14" t="str">
        <f t="shared" si="303"/>
        <v/>
      </c>
      <c r="CF407" s="69">
        <f t="shared" si="304"/>
        <v>45540</v>
      </c>
      <c r="CG407" s="69" t="e">
        <f t="shared" si="305"/>
        <v>#DIV/0!</v>
      </c>
      <c r="CH407" s="69" t="e">
        <f t="shared" si="306"/>
        <v>#DIV/0!</v>
      </c>
    </row>
    <row r="408" spans="1:86" x14ac:dyDescent="0.25">
      <c r="A408" s="13"/>
      <c r="B408" s="13"/>
      <c r="C408" s="13"/>
      <c r="D408" s="24"/>
      <c r="E408" s="24"/>
      <c r="F408" s="100">
        <f t="shared" si="296"/>
        <v>0</v>
      </c>
      <c r="G408" s="21"/>
      <c r="J408" s="63"/>
      <c r="L408" s="63" t="s">
        <v>58</v>
      </c>
      <c r="M408" s="23" t="s">
        <v>61</v>
      </c>
      <c r="N408" s="13" t="s">
        <v>170</v>
      </c>
      <c r="O408" s="13" t="s">
        <v>148</v>
      </c>
      <c r="P408" s="13" t="s">
        <v>171</v>
      </c>
      <c r="U408" s="12">
        <f t="shared" si="281"/>
        <v>90</v>
      </c>
      <c r="X408" s="13"/>
      <c r="Y408" s="13"/>
      <c r="AA408" s="34" t="s">
        <v>84</v>
      </c>
      <c r="AB408" s="25">
        <v>0</v>
      </c>
      <c r="AC408" s="25">
        <f t="shared" si="297"/>
        <v>0</v>
      </c>
      <c r="AD408" s="55"/>
      <c r="AE408" s="55"/>
      <c r="AF408" s="45">
        <f t="shared" si="298"/>
        <v>0</v>
      </c>
      <c r="AG408" s="46" t="e">
        <f t="shared" si="282"/>
        <v>#DIV/0!</v>
      </c>
      <c r="AH408" s="26">
        <f t="shared" si="299"/>
        <v>0</v>
      </c>
      <c r="AI408" s="46" t="e">
        <f t="shared" si="283"/>
        <v>#DIV/0!</v>
      </c>
      <c r="AJ408" s="46" t="e">
        <f t="shared" si="284"/>
        <v>#DIV/0!</v>
      </c>
      <c r="AK408" s="61">
        <v>1</v>
      </c>
      <c r="AL408" s="27" t="e">
        <f t="shared" si="285"/>
        <v>#DIV/0!</v>
      </c>
      <c r="AM408" s="25" t="e">
        <f t="shared" si="300"/>
        <v>#DIV/0!</v>
      </c>
      <c r="AN408" s="25" t="e">
        <f t="shared" si="301"/>
        <v>#DIV/0!</v>
      </c>
      <c r="AO408" s="25" t="e">
        <f t="shared" si="286"/>
        <v>#DIV/0!</v>
      </c>
      <c r="AR408" s="11">
        <f t="shared" si="287"/>
        <v>180</v>
      </c>
      <c r="AS408" s="20" t="s">
        <v>147</v>
      </c>
      <c r="AU408" s="13" t="s">
        <v>142</v>
      </c>
      <c r="AV408" s="75" t="e">
        <f>VLOOKUP(AT408,Ülke!$A$1:$D$46,2,0)</f>
        <v>#N/A</v>
      </c>
      <c r="AW408" s="29" t="e">
        <f t="shared" si="288"/>
        <v>#DIV/0!</v>
      </c>
      <c r="AX408" s="64" t="e">
        <f t="shared" si="289"/>
        <v>#DIV/0!</v>
      </c>
      <c r="AY408" s="65">
        <v>43846</v>
      </c>
      <c r="AZ408" s="65">
        <v>44675</v>
      </c>
      <c r="BA408" s="50">
        <f t="shared" si="290"/>
        <v>-44675</v>
      </c>
      <c r="BB408" s="66" t="e">
        <f t="shared" si="291"/>
        <v>#DIV/0!</v>
      </c>
      <c r="BC408" s="67">
        <v>44676</v>
      </c>
      <c r="BD408" s="66" t="s">
        <v>118</v>
      </c>
      <c r="BE408" s="58" t="e">
        <f t="shared" si="292"/>
        <v>#DIV/0!</v>
      </c>
      <c r="BF408" s="30" t="e">
        <f t="shared" si="295"/>
        <v>#DIV/0!</v>
      </c>
      <c r="BG408" s="31"/>
      <c r="BH408" s="32" t="e">
        <f t="shared" si="293"/>
        <v>#DIV/0!</v>
      </c>
      <c r="BI408" s="28">
        <v>0.05</v>
      </c>
      <c r="BJ408" s="28">
        <v>2.5000000000000001E-2</v>
      </c>
      <c r="BK408" s="33" t="e">
        <f t="shared" si="302"/>
        <v>#DIV/0!</v>
      </c>
      <c r="BL408" s="33" t="e">
        <f t="shared" si="307"/>
        <v>#DIV/0!</v>
      </c>
      <c r="BM408" s="48" t="s">
        <v>139</v>
      </c>
      <c r="BO408" s="14" t="s">
        <v>84</v>
      </c>
      <c r="BP408" s="68"/>
      <c r="BQ408" s="14"/>
      <c r="BR408" s="35">
        <v>1257250.1000000001</v>
      </c>
      <c r="BS408" s="73">
        <v>62862.51</v>
      </c>
      <c r="BT408" s="98" t="e">
        <f t="shared" si="294"/>
        <v>#DIV/0!</v>
      </c>
      <c r="BU408" s="35">
        <v>45540</v>
      </c>
      <c r="BV408" s="36" t="s">
        <v>84</v>
      </c>
      <c r="BW408" s="37" t="s">
        <v>90</v>
      </c>
      <c r="BX408" s="38"/>
      <c r="BY408" s="36" t="s">
        <v>84</v>
      </c>
      <c r="BZ408" s="57">
        <v>2023</v>
      </c>
      <c r="CA408" s="32">
        <f>VLOOKUP(BZ408,$GP$1:$GR$17,2,0)</f>
        <v>31680</v>
      </c>
      <c r="CB408" s="32">
        <f>VLOOKUP(BZ408,$GP$1:$GR$17,3,0)</f>
        <v>264294</v>
      </c>
      <c r="CC408" s="32" t="e">
        <f t="shared" si="308"/>
        <v>#DIV/0!</v>
      </c>
      <c r="CD408" s="14" t="str">
        <f t="shared" si="303"/>
        <v/>
      </c>
      <c r="CF408" s="69">
        <f t="shared" si="304"/>
        <v>45540</v>
      </c>
      <c r="CG408" s="69" t="e">
        <f t="shared" si="305"/>
        <v>#DIV/0!</v>
      </c>
      <c r="CH408" s="69" t="e">
        <f t="shared" si="306"/>
        <v>#DIV/0!</v>
      </c>
    </row>
    <row r="409" spans="1:86" x14ac:dyDescent="0.25">
      <c r="A409" s="13"/>
      <c r="B409" s="13"/>
      <c r="C409" s="13"/>
      <c r="D409" s="24"/>
      <c r="E409" s="24"/>
      <c r="F409" s="100">
        <f t="shared" si="296"/>
        <v>0</v>
      </c>
      <c r="G409" s="21"/>
      <c r="J409" s="63"/>
      <c r="L409" s="63" t="s">
        <v>58</v>
      </c>
      <c r="M409" s="23" t="s">
        <v>61</v>
      </c>
      <c r="N409" s="13" t="s">
        <v>170</v>
      </c>
      <c r="O409" s="13" t="s">
        <v>148</v>
      </c>
      <c r="P409" s="13" t="s">
        <v>171</v>
      </c>
      <c r="U409" s="12">
        <f t="shared" si="281"/>
        <v>90</v>
      </c>
      <c r="X409" s="13"/>
      <c r="Y409" s="13"/>
      <c r="AA409" s="34" t="s">
        <v>84</v>
      </c>
      <c r="AB409" s="25">
        <v>0</v>
      </c>
      <c r="AC409" s="25">
        <f t="shared" si="297"/>
        <v>0</v>
      </c>
      <c r="AD409" s="55"/>
      <c r="AE409" s="55"/>
      <c r="AF409" s="45">
        <f t="shared" si="298"/>
        <v>0</v>
      </c>
      <c r="AG409" s="46" t="e">
        <f t="shared" si="282"/>
        <v>#DIV/0!</v>
      </c>
      <c r="AH409" s="26">
        <f t="shared" si="299"/>
        <v>0</v>
      </c>
      <c r="AI409" s="46" t="e">
        <f t="shared" si="283"/>
        <v>#DIV/0!</v>
      </c>
      <c r="AJ409" s="46" t="e">
        <f t="shared" si="284"/>
        <v>#DIV/0!</v>
      </c>
      <c r="AK409" s="61">
        <v>1</v>
      </c>
      <c r="AL409" s="27" t="e">
        <f t="shared" si="285"/>
        <v>#DIV/0!</v>
      </c>
      <c r="AM409" s="25" t="e">
        <f t="shared" si="300"/>
        <v>#DIV/0!</v>
      </c>
      <c r="AN409" s="25" t="e">
        <f t="shared" si="301"/>
        <v>#DIV/0!</v>
      </c>
      <c r="AO409" s="25" t="e">
        <f t="shared" si="286"/>
        <v>#DIV/0!</v>
      </c>
      <c r="AR409" s="11">
        <f t="shared" si="287"/>
        <v>180</v>
      </c>
      <c r="AS409" s="20" t="s">
        <v>147</v>
      </c>
      <c r="AU409" s="13" t="s">
        <v>142</v>
      </c>
      <c r="AV409" s="75" t="e">
        <f>VLOOKUP(AT409,Ülke!$A$1:$D$46,2,0)</f>
        <v>#N/A</v>
      </c>
      <c r="AW409" s="29" t="e">
        <f t="shared" si="288"/>
        <v>#DIV/0!</v>
      </c>
      <c r="AX409" s="64" t="e">
        <f t="shared" si="289"/>
        <v>#DIV/0!</v>
      </c>
      <c r="AY409" s="65">
        <v>43846</v>
      </c>
      <c r="AZ409" s="65">
        <v>44675</v>
      </c>
      <c r="BA409" s="50">
        <f t="shared" si="290"/>
        <v>-44675</v>
      </c>
      <c r="BB409" s="66" t="e">
        <f t="shared" si="291"/>
        <v>#DIV/0!</v>
      </c>
      <c r="BC409" s="67">
        <v>44676</v>
      </c>
      <c r="BD409" s="66" t="s">
        <v>118</v>
      </c>
      <c r="BE409" s="58" t="e">
        <f t="shared" si="292"/>
        <v>#DIV/0!</v>
      </c>
      <c r="BF409" s="30" t="e">
        <f t="shared" si="295"/>
        <v>#DIV/0!</v>
      </c>
      <c r="BG409" s="31"/>
      <c r="BH409" s="32" t="e">
        <f t="shared" si="293"/>
        <v>#DIV/0!</v>
      </c>
      <c r="BI409" s="28">
        <v>0.05</v>
      </c>
      <c r="BJ409" s="28">
        <v>2.5000000000000001E-2</v>
      </c>
      <c r="BK409" s="33" t="e">
        <f t="shared" si="302"/>
        <v>#DIV/0!</v>
      </c>
      <c r="BL409" s="33" t="e">
        <f t="shared" si="307"/>
        <v>#DIV/0!</v>
      </c>
      <c r="BM409" s="48" t="s">
        <v>139</v>
      </c>
      <c r="BO409" s="14" t="s">
        <v>84</v>
      </c>
      <c r="BP409" s="68"/>
      <c r="BQ409" s="14"/>
      <c r="BR409" s="35">
        <v>1257250.1000000001</v>
      </c>
      <c r="BS409" s="73">
        <v>62862.51</v>
      </c>
      <c r="BT409" s="98" t="e">
        <f t="shared" si="294"/>
        <v>#DIV/0!</v>
      </c>
      <c r="BU409" s="35">
        <v>45540</v>
      </c>
      <c r="BV409" s="36" t="s">
        <v>84</v>
      </c>
      <c r="BW409" s="37" t="s">
        <v>90</v>
      </c>
      <c r="BX409" s="38"/>
      <c r="BY409" s="36" t="s">
        <v>84</v>
      </c>
      <c r="BZ409" s="57">
        <v>2023</v>
      </c>
      <c r="CA409" s="32">
        <f>VLOOKUP(BZ409,$GP$1:$GR$17,2,0)</f>
        <v>31680</v>
      </c>
      <c r="CB409" s="32">
        <f>VLOOKUP(BZ409,$GP$1:$GR$17,3,0)</f>
        <v>264294</v>
      </c>
      <c r="CC409" s="32" t="e">
        <f t="shared" si="308"/>
        <v>#DIV/0!</v>
      </c>
      <c r="CD409" s="14" t="str">
        <f t="shared" si="303"/>
        <v/>
      </c>
      <c r="CF409" s="69">
        <f t="shared" si="304"/>
        <v>45540</v>
      </c>
      <c r="CG409" s="69" t="e">
        <f t="shared" si="305"/>
        <v>#DIV/0!</v>
      </c>
      <c r="CH409" s="69" t="e">
        <f t="shared" si="306"/>
        <v>#DIV/0!</v>
      </c>
    </row>
    <row r="410" spans="1:86" x14ac:dyDescent="0.25">
      <c r="A410" s="13"/>
      <c r="B410" s="13"/>
      <c r="C410" s="13"/>
      <c r="D410" s="24"/>
      <c r="E410" s="24"/>
      <c r="F410" s="100">
        <f t="shared" si="296"/>
        <v>0</v>
      </c>
      <c r="G410" s="21"/>
      <c r="J410" s="63"/>
      <c r="L410" s="63" t="s">
        <v>58</v>
      </c>
      <c r="M410" s="23" t="s">
        <v>61</v>
      </c>
      <c r="N410" s="13" t="s">
        <v>170</v>
      </c>
      <c r="O410" s="13" t="s">
        <v>148</v>
      </c>
      <c r="P410" s="13" t="s">
        <v>171</v>
      </c>
      <c r="U410" s="12">
        <f t="shared" si="281"/>
        <v>90</v>
      </c>
      <c r="X410" s="13"/>
      <c r="Y410" s="13"/>
      <c r="AA410" s="34" t="s">
        <v>84</v>
      </c>
      <c r="AB410" s="25">
        <v>0</v>
      </c>
      <c r="AC410" s="25">
        <f t="shared" si="297"/>
        <v>0</v>
      </c>
      <c r="AD410" s="55"/>
      <c r="AE410" s="55"/>
      <c r="AF410" s="45">
        <f t="shared" si="298"/>
        <v>0</v>
      </c>
      <c r="AG410" s="46" t="e">
        <f t="shared" si="282"/>
        <v>#DIV/0!</v>
      </c>
      <c r="AH410" s="26">
        <f t="shared" si="299"/>
        <v>0</v>
      </c>
      <c r="AI410" s="46" t="e">
        <f t="shared" si="283"/>
        <v>#DIV/0!</v>
      </c>
      <c r="AJ410" s="46" t="e">
        <f t="shared" si="284"/>
        <v>#DIV/0!</v>
      </c>
      <c r="AK410" s="61">
        <v>1</v>
      </c>
      <c r="AL410" s="27" t="e">
        <f t="shared" si="285"/>
        <v>#DIV/0!</v>
      </c>
      <c r="AM410" s="25" t="e">
        <f t="shared" si="300"/>
        <v>#DIV/0!</v>
      </c>
      <c r="AN410" s="25" t="e">
        <f t="shared" si="301"/>
        <v>#DIV/0!</v>
      </c>
      <c r="AO410" s="25" t="e">
        <f t="shared" si="286"/>
        <v>#DIV/0!</v>
      </c>
      <c r="AR410" s="11">
        <f t="shared" si="287"/>
        <v>180</v>
      </c>
      <c r="AS410" s="20" t="s">
        <v>147</v>
      </c>
      <c r="AU410" s="13" t="s">
        <v>142</v>
      </c>
      <c r="AV410" s="75" t="e">
        <f>VLOOKUP(AT410,Ülke!$A$1:$D$46,2,0)</f>
        <v>#N/A</v>
      </c>
      <c r="AW410" s="29" t="e">
        <f t="shared" si="288"/>
        <v>#DIV/0!</v>
      </c>
      <c r="AX410" s="64" t="e">
        <f t="shared" si="289"/>
        <v>#DIV/0!</v>
      </c>
      <c r="AY410" s="65">
        <v>43846</v>
      </c>
      <c r="AZ410" s="65">
        <v>44675</v>
      </c>
      <c r="BA410" s="50">
        <f t="shared" si="290"/>
        <v>-44675</v>
      </c>
      <c r="BB410" s="66" t="e">
        <f t="shared" si="291"/>
        <v>#DIV/0!</v>
      </c>
      <c r="BC410" s="67">
        <v>44676</v>
      </c>
      <c r="BD410" s="66" t="s">
        <v>118</v>
      </c>
      <c r="BE410" s="58" t="e">
        <f t="shared" si="292"/>
        <v>#DIV/0!</v>
      </c>
      <c r="BF410" s="30" t="e">
        <f t="shared" si="295"/>
        <v>#DIV/0!</v>
      </c>
      <c r="BG410" s="31"/>
      <c r="BH410" s="32" t="e">
        <f t="shared" si="293"/>
        <v>#DIV/0!</v>
      </c>
      <c r="BI410" s="28">
        <v>0.05</v>
      </c>
      <c r="BJ410" s="28">
        <v>2.5000000000000001E-2</v>
      </c>
      <c r="BK410" s="33" t="e">
        <f t="shared" si="302"/>
        <v>#DIV/0!</v>
      </c>
      <c r="BL410" s="33" t="e">
        <f t="shared" si="307"/>
        <v>#DIV/0!</v>
      </c>
      <c r="BM410" s="48" t="s">
        <v>139</v>
      </c>
      <c r="BO410" s="14" t="s">
        <v>84</v>
      </c>
      <c r="BP410" s="68"/>
      <c r="BQ410" s="14"/>
      <c r="BR410" s="35">
        <v>1257250.1000000001</v>
      </c>
      <c r="BS410" s="73">
        <v>62862.51</v>
      </c>
      <c r="BT410" s="98" t="e">
        <f t="shared" si="294"/>
        <v>#DIV/0!</v>
      </c>
      <c r="BU410" s="35">
        <v>45540</v>
      </c>
      <c r="BV410" s="36" t="s">
        <v>84</v>
      </c>
      <c r="BW410" s="37" t="s">
        <v>90</v>
      </c>
      <c r="BX410" s="38"/>
      <c r="BY410" s="36" t="s">
        <v>84</v>
      </c>
      <c r="BZ410" s="57">
        <v>2023</v>
      </c>
      <c r="CA410" s="32">
        <f>VLOOKUP(BZ410,$GP$1:$GR$17,2,0)</f>
        <v>31680</v>
      </c>
      <c r="CB410" s="32">
        <f>VLOOKUP(BZ410,$GP$1:$GR$17,3,0)</f>
        <v>264294</v>
      </c>
      <c r="CC410" s="32" t="e">
        <f t="shared" si="308"/>
        <v>#DIV/0!</v>
      </c>
      <c r="CD410" s="14" t="str">
        <f t="shared" si="303"/>
        <v/>
      </c>
      <c r="CF410" s="69">
        <f t="shared" si="304"/>
        <v>45540</v>
      </c>
      <c r="CG410" s="69" t="e">
        <f t="shared" si="305"/>
        <v>#DIV/0!</v>
      </c>
      <c r="CH410" s="69" t="e">
        <f t="shared" si="306"/>
        <v>#DIV/0!</v>
      </c>
    </row>
    <row r="411" spans="1:86" x14ac:dyDescent="0.25">
      <c r="A411" s="13"/>
      <c r="B411" s="13"/>
      <c r="C411" s="13"/>
      <c r="D411" s="24"/>
      <c r="E411" s="24"/>
      <c r="F411" s="100">
        <f t="shared" si="296"/>
        <v>0</v>
      </c>
      <c r="G411" s="21"/>
      <c r="J411" s="63"/>
      <c r="L411" s="63" t="s">
        <v>58</v>
      </c>
      <c r="M411" s="23" t="s">
        <v>61</v>
      </c>
      <c r="N411" s="13" t="s">
        <v>170</v>
      </c>
      <c r="O411" s="13" t="s">
        <v>148</v>
      </c>
      <c r="P411" s="13" t="s">
        <v>171</v>
      </c>
      <c r="U411" s="12">
        <f t="shared" si="281"/>
        <v>90</v>
      </c>
      <c r="X411" s="13"/>
      <c r="Y411" s="13"/>
      <c r="AA411" s="34" t="s">
        <v>84</v>
      </c>
      <c r="AB411" s="25">
        <v>0</v>
      </c>
      <c r="AC411" s="25">
        <f t="shared" si="297"/>
        <v>0</v>
      </c>
      <c r="AD411" s="55"/>
      <c r="AE411" s="55"/>
      <c r="AF411" s="45">
        <f t="shared" si="298"/>
        <v>0</v>
      </c>
      <c r="AG411" s="46" t="e">
        <f t="shared" si="282"/>
        <v>#DIV/0!</v>
      </c>
      <c r="AH411" s="26">
        <f t="shared" si="299"/>
        <v>0</v>
      </c>
      <c r="AI411" s="46" t="e">
        <f t="shared" si="283"/>
        <v>#DIV/0!</v>
      </c>
      <c r="AJ411" s="46" t="e">
        <f t="shared" si="284"/>
        <v>#DIV/0!</v>
      </c>
      <c r="AK411" s="61">
        <v>1</v>
      </c>
      <c r="AL411" s="27" t="e">
        <f t="shared" si="285"/>
        <v>#DIV/0!</v>
      </c>
      <c r="AM411" s="25" t="e">
        <f t="shared" si="300"/>
        <v>#DIV/0!</v>
      </c>
      <c r="AN411" s="25" t="e">
        <f t="shared" si="301"/>
        <v>#DIV/0!</v>
      </c>
      <c r="AO411" s="25" t="e">
        <f t="shared" si="286"/>
        <v>#DIV/0!</v>
      </c>
      <c r="AR411" s="11">
        <f t="shared" si="287"/>
        <v>180</v>
      </c>
      <c r="AS411" s="20" t="s">
        <v>147</v>
      </c>
      <c r="AU411" s="13" t="s">
        <v>142</v>
      </c>
      <c r="AV411" s="75" t="e">
        <f>VLOOKUP(AT411,Ülke!$A$1:$D$46,2,0)</f>
        <v>#N/A</v>
      </c>
      <c r="AW411" s="29" t="e">
        <f t="shared" si="288"/>
        <v>#DIV/0!</v>
      </c>
      <c r="AX411" s="64" t="e">
        <f t="shared" si="289"/>
        <v>#DIV/0!</v>
      </c>
      <c r="AY411" s="65">
        <v>43846</v>
      </c>
      <c r="AZ411" s="65">
        <v>44675</v>
      </c>
      <c r="BA411" s="50">
        <f t="shared" si="290"/>
        <v>-44675</v>
      </c>
      <c r="BB411" s="66" t="e">
        <f t="shared" si="291"/>
        <v>#DIV/0!</v>
      </c>
      <c r="BC411" s="67">
        <v>44676</v>
      </c>
      <c r="BD411" s="66" t="s">
        <v>118</v>
      </c>
      <c r="BE411" s="58" t="e">
        <f t="shared" si="292"/>
        <v>#DIV/0!</v>
      </c>
      <c r="BF411" s="30" t="e">
        <f t="shared" si="295"/>
        <v>#DIV/0!</v>
      </c>
      <c r="BG411" s="31"/>
      <c r="BH411" s="32" t="e">
        <f t="shared" si="293"/>
        <v>#DIV/0!</v>
      </c>
      <c r="BI411" s="28">
        <v>0.05</v>
      </c>
      <c r="BJ411" s="28">
        <v>2.5000000000000001E-2</v>
      </c>
      <c r="BK411" s="33" t="e">
        <f t="shared" si="302"/>
        <v>#DIV/0!</v>
      </c>
      <c r="BL411" s="33" t="e">
        <f t="shared" si="307"/>
        <v>#DIV/0!</v>
      </c>
      <c r="BM411" s="48" t="s">
        <v>139</v>
      </c>
      <c r="BO411" s="14" t="s">
        <v>84</v>
      </c>
      <c r="BP411" s="68"/>
      <c r="BQ411" s="14"/>
      <c r="BR411" s="35">
        <v>1257250.1000000001</v>
      </c>
      <c r="BS411" s="73">
        <v>62862.51</v>
      </c>
      <c r="BT411" s="98" t="e">
        <f t="shared" si="294"/>
        <v>#DIV/0!</v>
      </c>
      <c r="BU411" s="35">
        <v>45540</v>
      </c>
      <c r="BV411" s="36" t="s">
        <v>84</v>
      </c>
      <c r="BW411" s="37" t="s">
        <v>90</v>
      </c>
      <c r="BX411" s="38"/>
      <c r="BY411" s="36" t="s">
        <v>84</v>
      </c>
      <c r="BZ411" s="57">
        <v>2023</v>
      </c>
      <c r="CA411" s="32">
        <f>VLOOKUP(BZ411,$GP$1:$GR$17,2,0)</f>
        <v>31680</v>
      </c>
      <c r="CB411" s="32">
        <f>VLOOKUP(BZ411,$GP$1:$GR$17,3,0)</f>
        <v>264294</v>
      </c>
      <c r="CC411" s="32" t="e">
        <f t="shared" si="308"/>
        <v>#DIV/0!</v>
      </c>
      <c r="CD411" s="14" t="str">
        <f t="shared" si="303"/>
        <v/>
      </c>
      <c r="CF411" s="69">
        <f t="shared" si="304"/>
        <v>45540</v>
      </c>
      <c r="CG411" s="69" t="e">
        <f t="shared" si="305"/>
        <v>#DIV/0!</v>
      </c>
      <c r="CH411" s="69" t="e">
        <f t="shared" si="306"/>
        <v>#DIV/0!</v>
      </c>
    </row>
    <row r="412" spans="1:86" x14ac:dyDescent="0.25">
      <c r="A412" s="13"/>
      <c r="B412" s="13"/>
      <c r="C412" s="13"/>
      <c r="D412" s="24"/>
      <c r="E412" s="24"/>
      <c r="F412" s="100">
        <f t="shared" si="296"/>
        <v>0</v>
      </c>
      <c r="G412" s="21"/>
      <c r="J412" s="63"/>
      <c r="L412" s="63" t="s">
        <v>58</v>
      </c>
      <c r="M412" s="23" t="s">
        <v>61</v>
      </c>
      <c r="N412" s="13" t="s">
        <v>170</v>
      </c>
      <c r="O412" s="13" t="s">
        <v>148</v>
      </c>
      <c r="P412" s="13" t="s">
        <v>171</v>
      </c>
      <c r="U412" s="12">
        <f t="shared" si="281"/>
        <v>90</v>
      </c>
      <c r="X412" s="13"/>
      <c r="Y412" s="13"/>
      <c r="AA412" s="34" t="s">
        <v>84</v>
      </c>
      <c r="AB412" s="25">
        <v>0</v>
      </c>
      <c r="AC412" s="25">
        <f t="shared" si="297"/>
        <v>0</v>
      </c>
      <c r="AD412" s="55"/>
      <c r="AE412" s="55"/>
      <c r="AF412" s="45">
        <f t="shared" si="298"/>
        <v>0</v>
      </c>
      <c r="AG412" s="46" t="e">
        <f t="shared" si="282"/>
        <v>#DIV/0!</v>
      </c>
      <c r="AH412" s="26">
        <f t="shared" si="299"/>
        <v>0</v>
      </c>
      <c r="AI412" s="46" t="e">
        <f t="shared" si="283"/>
        <v>#DIV/0!</v>
      </c>
      <c r="AJ412" s="46" t="e">
        <f t="shared" si="284"/>
        <v>#DIV/0!</v>
      </c>
      <c r="AK412" s="61">
        <v>1</v>
      </c>
      <c r="AL412" s="27" t="e">
        <f t="shared" si="285"/>
        <v>#DIV/0!</v>
      </c>
      <c r="AM412" s="25" t="e">
        <f t="shared" si="300"/>
        <v>#DIV/0!</v>
      </c>
      <c r="AN412" s="25" t="e">
        <f t="shared" si="301"/>
        <v>#DIV/0!</v>
      </c>
      <c r="AO412" s="25" t="e">
        <f t="shared" si="286"/>
        <v>#DIV/0!</v>
      </c>
      <c r="AR412" s="11">
        <f t="shared" si="287"/>
        <v>180</v>
      </c>
      <c r="AS412" s="20" t="s">
        <v>147</v>
      </c>
      <c r="AU412" s="13" t="s">
        <v>142</v>
      </c>
      <c r="AV412" s="75" t="e">
        <f>VLOOKUP(AT412,Ülke!$A$1:$D$46,2,0)</f>
        <v>#N/A</v>
      </c>
      <c r="AW412" s="29" t="e">
        <f t="shared" si="288"/>
        <v>#DIV/0!</v>
      </c>
      <c r="AX412" s="64" t="e">
        <f t="shared" si="289"/>
        <v>#DIV/0!</v>
      </c>
      <c r="AY412" s="65">
        <v>43846</v>
      </c>
      <c r="AZ412" s="65">
        <v>44675</v>
      </c>
      <c r="BA412" s="50">
        <f t="shared" si="290"/>
        <v>-44675</v>
      </c>
      <c r="BB412" s="66" t="e">
        <f t="shared" si="291"/>
        <v>#DIV/0!</v>
      </c>
      <c r="BC412" s="67">
        <v>44676</v>
      </c>
      <c r="BD412" s="66" t="s">
        <v>118</v>
      </c>
      <c r="BE412" s="58" t="e">
        <f t="shared" si="292"/>
        <v>#DIV/0!</v>
      </c>
      <c r="BF412" s="30" t="e">
        <f t="shared" si="295"/>
        <v>#DIV/0!</v>
      </c>
      <c r="BG412" s="31"/>
      <c r="BH412" s="32" t="e">
        <f t="shared" si="293"/>
        <v>#DIV/0!</v>
      </c>
      <c r="BI412" s="28">
        <v>0.05</v>
      </c>
      <c r="BJ412" s="28">
        <v>2.5000000000000001E-2</v>
      </c>
      <c r="BK412" s="33" t="e">
        <f t="shared" si="302"/>
        <v>#DIV/0!</v>
      </c>
      <c r="BL412" s="33" t="e">
        <f t="shared" si="307"/>
        <v>#DIV/0!</v>
      </c>
      <c r="BM412" s="48" t="s">
        <v>139</v>
      </c>
      <c r="BO412" s="14" t="s">
        <v>84</v>
      </c>
      <c r="BP412" s="68"/>
      <c r="BQ412" s="14"/>
      <c r="BR412" s="35">
        <v>1257250.1000000001</v>
      </c>
      <c r="BS412" s="73">
        <v>62862.51</v>
      </c>
      <c r="BT412" s="98" t="e">
        <f t="shared" si="294"/>
        <v>#DIV/0!</v>
      </c>
      <c r="BU412" s="35">
        <v>45540</v>
      </c>
      <c r="BV412" s="36" t="s">
        <v>84</v>
      </c>
      <c r="BW412" s="37" t="s">
        <v>90</v>
      </c>
      <c r="BX412" s="38"/>
      <c r="BY412" s="36" t="s">
        <v>84</v>
      </c>
      <c r="BZ412" s="57">
        <v>2023</v>
      </c>
      <c r="CA412" s="32">
        <f>VLOOKUP(BZ412,$GP$1:$GR$17,2,0)</f>
        <v>31680</v>
      </c>
      <c r="CB412" s="32">
        <f>VLOOKUP(BZ412,$GP$1:$GR$17,3,0)</f>
        <v>264294</v>
      </c>
      <c r="CC412" s="32" t="e">
        <f t="shared" si="308"/>
        <v>#DIV/0!</v>
      </c>
      <c r="CD412" s="14" t="str">
        <f t="shared" si="303"/>
        <v/>
      </c>
      <c r="CF412" s="69">
        <f t="shared" si="304"/>
        <v>45540</v>
      </c>
      <c r="CG412" s="69" t="e">
        <f t="shared" si="305"/>
        <v>#DIV/0!</v>
      </c>
      <c r="CH412" s="69" t="e">
        <f t="shared" si="306"/>
        <v>#DIV/0!</v>
      </c>
    </row>
    <row r="413" spans="1:86" x14ac:dyDescent="0.25">
      <c r="A413" s="13"/>
      <c r="B413" s="13"/>
      <c r="C413" s="13"/>
      <c r="D413" s="24"/>
      <c r="E413" s="24"/>
      <c r="F413" s="100">
        <f t="shared" si="296"/>
        <v>0</v>
      </c>
      <c r="G413" s="21"/>
      <c r="J413" s="63"/>
      <c r="L413" s="63" t="s">
        <v>58</v>
      </c>
      <c r="M413" s="23" t="s">
        <v>61</v>
      </c>
      <c r="N413" s="13" t="s">
        <v>170</v>
      </c>
      <c r="O413" s="13" t="s">
        <v>148</v>
      </c>
      <c r="P413" s="13" t="s">
        <v>171</v>
      </c>
      <c r="U413" s="12">
        <f t="shared" si="281"/>
        <v>90</v>
      </c>
      <c r="X413" s="13"/>
      <c r="Y413" s="13"/>
      <c r="AA413" s="34" t="s">
        <v>84</v>
      </c>
      <c r="AB413" s="25">
        <v>0</v>
      </c>
      <c r="AC413" s="25">
        <f t="shared" si="297"/>
        <v>0</v>
      </c>
      <c r="AD413" s="55"/>
      <c r="AE413" s="55"/>
      <c r="AF413" s="45">
        <f t="shared" si="298"/>
        <v>0</v>
      </c>
      <c r="AG413" s="46" t="e">
        <f t="shared" si="282"/>
        <v>#DIV/0!</v>
      </c>
      <c r="AH413" s="26">
        <f t="shared" si="299"/>
        <v>0</v>
      </c>
      <c r="AI413" s="46" t="e">
        <f t="shared" si="283"/>
        <v>#DIV/0!</v>
      </c>
      <c r="AJ413" s="46" t="e">
        <f t="shared" si="284"/>
        <v>#DIV/0!</v>
      </c>
      <c r="AK413" s="61">
        <v>1</v>
      </c>
      <c r="AL413" s="27" t="e">
        <f t="shared" si="285"/>
        <v>#DIV/0!</v>
      </c>
      <c r="AM413" s="25" t="e">
        <f t="shared" si="300"/>
        <v>#DIV/0!</v>
      </c>
      <c r="AN413" s="25" t="e">
        <f t="shared" si="301"/>
        <v>#DIV/0!</v>
      </c>
      <c r="AO413" s="25" t="e">
        <f t="shared" si="286"/>
        <v>#DIV/0!</v>
      </c>
      <c r="AR413" s="11">
        <f t="shared" si="287"/>
        <v>180</v>
      </c>
      <c r="AS413" s="20" t="s">
        <v>147</v>
      </c>
      <c r="AU413" s="13" t="s">
        <v>142</v>
      </c>
      <c r="AV413" s="75" t="e">
        <f>VLOOKUP(AT413,Ülke!$A$1:$D$46,2,0)</f>
        <v>#N/A</v>
      </c>
      <c r="AW413" s="29" t="e">
        <f t="shared" si="288"/>
        <v>#DIV/0!</v>
      </c>
      <c r="AX413" s="64" t="e">
        <f t="shared" si="289"/>
        <v>#DIV/0!</v>
      </c>
      <c r="AY413" s="65">
        <v>43846</v>
      </c>
      <c r="AZ413" s="65">
        <v>44675</v>
      </c>
      <c r="BA413" s="50">
        <f t="shared" si="290"/>
        <v>-44675</v>
      </c>
      <c r="BB413" s="66" t="e">
        <f t="shared" si="291"/>
        <v>#DIV/0!</v>
      </c>
      <c r="BC413" s="67">
        <v>44676</v>
      </c>
      <c r="BD413" s="66" t="s">
        <v>118</v>
      </c>
      <c r="BE413" s="58" t="e">
        <f t="shared" si="292"/>
        <v>#DIV/0!</v>
      </c>
      <c r="BF413" s="30" t="e">
        <f t="shared" si="295"/>
        <v>#DIV/0!</v>
      </c>
      <c r="BG413" s="31"/>
      <c r="BH413" s="32" t="e">
        <f t="shared" si="293"/>
        <v>#DIV/0!</v>
      </c>
      <c r="BI413" s="28">
        <v>0.05</v>
      </c>
      <c r="BJ413" s="28">
        <v>2.5000000000000001E-2</v>
      </c>
      <c r="BK413" s="33" t="e">
        <f t="shared" si="302"/>
        <v>#DIV/0!</v>
      </c>
      <c r="BL413" s="33" t="e">
        <f t="shared" si="307"/>
        <v>#DIV/0!</v>
      </c>
      <c r="BM413" s="48" t="s">
        <v>139</v>
      </c>
      <c r="BO413" s="14" t="s">
        <v>84</v>
      </c>
      <c r="BP413" s="68"/>
      <c r="BQ413" s="14"/>
      <c r="BR413" s="35">
        <v>1257250.1000000001</v>
      </c>
      <c r="BS413" s="73">
        <v>62862.51</v>
      </c>
      <c r="BT413" s="98" t="e">
        <f t="shared" si="294"/>
        <v>#DIV/0!</v>
      </c>
      <c r="BU413" s="35">
        <v>45540</v>
      </c>
      <c r="BV413" s="36" t="s">
        <v>84</v>
      </c>
      <c r="BW413" s="37" t="s">
        <v>90</v>
      </c>
      <c r="BX413" s="38"/>
      <c r="BY413" s="36" t="s">
        <v>84</v>
      </c>
      <c r="BZ413" s="57">
        <v>2023</v>
      </c>
      <c r="CA413" s="32">
        <f>VLOOKUP(BZ413,$GP$1:$GR$17,2,0)</f>
        <v>31680</v>
      </c>
      <c r="CB413" s="32">
        <f>VLOOKUP(BZ413,$GP$1:$GR$17,3,0)</f>
        <v>264294</v>
      </c>
      <c r="CC413" s="32" t="e">
        <f t="shared" si="308"/>
        <v>#DIV/0!</v>
      </c>
      <c r="CD413" s="14" t="str">
        <f t="shared" si="303"/>
        <v/>
      </c>
      <c r="CF413" s="69">
        <f t="shared" si="304"/>
        <v>45540</v>
      </c>
      <c r="CG413" s="69" t="e">
        <f t="shared" si="305"/>
        <v>#DIV/0!</v>
      </c>
      <c r="CH413" s="69" t="e">
        <f t="shared" si="306"/>
        <v>#DIV/0!</v>
      </c>
    </row>
    <row r="414" spans="1:86" x14ac:dyDescent="0.25">
      <c r="A414" s="13"/>
      <c r="B414" s="13"/>
      <c r="C414" s="13"/>
      <c r="D414" s="24"/>
      <c r="E414" s="24"/>
      <c r="F414" s="100">
        <f t="shared" si="296"/>
        <v>0</v>
      </c>
      <c r="G414" s="21"/>
      <c r="J414" s="63"/>
      <c r="L414" s="63" t="s">
        <v>58</v>
      </c>
      <c r="M414" s="23" t="s">
        <v>61</v>
      </c>
      <c r="N414" s="13" t="s">
        <v>170</v>
      </c>
      <c r="O414" s="13" t="s">
        <v>148</v>
      </c>
      <c r="P414" s="13" t="s">
        <v>171</v>
      </c>
      <c r="U414" s="12">
        <f t="shared" si="281"/>
        <v>90</v>
      </c>
      <c r="X414" s="13"/>
      <c r="Y414" s="13"/>
      <c r="AA414" s="34" t="s">
        <v>84</v>
      </c>
      <c r="AB414" s="25">
        <v>0</v>
      </c>
      <c r="AC414" s="25">
        <f t="shared" si="297"/>
        <v>0</v>
      </c>
      <c r="AD414" s="55"/>
      <c r="AE414" s="55"/>
      <c r="AF414" s="45">
        <f t="shared" si="298"/>
        <v>0</v>
      </c>
      <c r="AG414" s="46" t="e">
        <f t="shared" si="282"/>
        <v>#DIV/0!</v>
      </c>
      <c r="AH414" s="26">
        <f t="shared" si="299"/>
        <v>0</v>
      </c>
      <c r="AI414" s="46" t="e">
        <f t="shared" si="283"/>
        <v>#DIV/0!</v>
      </c>
      <c r="AJ414" s="46" t="e">
        <f t="shared" si="284"/>
        <v>#DIV/0!</v>
      </c>
      <c r="AK414" s="61">
        <v>1</v>
      </c>
      <c r="AL414" s="27" t="e">
        <f t="shared" si="285"/>
        <v>#DIV/0!</v>
      </c>
      <c r="AM414" s="25" t="e">
        <f t="shared" si="300"/>
        <v>#DIV/0!</v>
      </c>
      <c r="AN414" s="25" t="e">
        <f t="shared" si="301"/>
        <v>#DIV/0!</v>
      </c>
      <c r="AO414" s="25" t="e">
        <f t="shared" si="286"/>
        <v>#DIV/0!</v>
      </c>
      <c r="AR414" s="11">
        <f t="shared" si="287"/>
        <v>180</v>
      </c>
      <c r="AS414" s="20" t="s">
        <v>147</v>
      </c>
      <c r="AU414" s="13" t="s">
        <v>142</v>
      </c>
      <c r="AV414" s="75" t="e">
        <f>VLOOKUP(AT414,Ülke!$A$1:$D$46,2,0)</f>
        <v>#N/A</v>
      </c>
      <c r="AW414" s="29" t="e">
        <f t="shared" si="288"/>
        <v>#DIV/0!</v>
      </c>
      <c r="AX414" s="64" t="e">
        <f t="shared" si="289"/>
        <v>#DIV/0!</v>
      </c>
      <c r="AY414" s="65">
        <v>43846</v>
      </c>
      <c r="AZ414" s="65">
        <v>44675</v>
      </c>
      <c r="BA414" s="50">
        <f t="shared" si="290"/>
        <v>-44675</v>
      </c>
      <c r="BB414" s="66" t="e">
        <f t="shared" si="291"/>
        <v>#DIV/0!</v>
      </c>
      <c r="BC414" s="67">
        <v>44676</v>
      </c>
      <c r="BD414" s="66" t="s">
        <v>118</v>
      </c>
      <c r="BE414" s="58" t="e">
        <f t="shared" si="292"/>
        <v>#DIV/0!</v>
      </c>
      <c r="BF414" s="30" t="e">
        <f t="shared" si="295"/>
        <v>#DIV/0!</v>
      </c>
      <c r="BG414" s="31"/>
      <c r="BH414" s="32" t="e">
        <f t="shared" si="293"/>
        <v>#DIV/0!</v>
      </c>
      <c r="BI414" s="28">
        <v>0.05</v>
      </c>
      <c r="BJ414" s="28">
        <v>2.5000000000000001E-2</v>
      </c>
      <c r="BK414" s="33" t="e">
        <f t="shared" si="302"/>
        <v>#DIV/0!</v>
      </c>
      <c r="BL414" s="33" t="e">
        <f t="shared" si="307"/>
        <v>#DIV/0!</v>
      </c>
      <c r="BM414" s="48" t="s">
        <v>139</v>
      </c>
      <c r="BO414" s="14" t="s">
        <v>84</v>
      </c>
      <c r="BP414" s="68"/>
      <c r="BQ414" s="14"/>
      <c r="BR414" s="35">
        <v>1257250.1000000001</v>
      </c>
      <c r="BS414" s="73">
        <v>62862.51</v>
      </c>
      <c r="BT414" s="98" t="e">
        <f t="shared" si="294"/>
        <v>#DIV/0!</v>
      </c>
      <c r="BU414" s="35">
        <v>45540</v>
      </c>
      <c r="BV414" s="36" t="s">
        <v>84</v>
      </c>
      <c r="BW414" s="37" t="s">
        <v>90</v>
      </c>
      <c r="BX414" s="38"/>
      <c r="BY414" s="36" t="s">
        <v>84</v>
      </c>
      <c r="BZ414" s="57">
        <v>2023</v>
      </c>
      <c r="CA414" s="32">
        <f>VLOOKUP(BZ414,$GP$1:$GR$17,2,0)</f>
        <v>31680</v>
      </c>
      <c r="CB414" s="32">
        <f>VLOOKUP(BZ414,$GP$1:$GR$17,3,0)</f>
        <v>264294</v>
      </c>
      <c r="CC414" s="32" t="e">
        <f t="shared" si="308"/>
        <v>#DIV/0!</v>
      </c>
      <c r="CD414" s="14" t="str">
        <f t="shared" si="303"/>
        <v/>
      </c>
      <c r="CF414" s="69">
        <f t="shared" si="304"/>
        <v>45540</v>
      </c>
      <c r="CG414" s="69" t="e">
        <f t="shared" si="305"/>
        <v>#DIV/0!</v>
      </c>
      <c r="CH414" s="69" t="e">
        <f t="shared" si="306"/>
        <v>#DIV/0!</v>
      </c>
    </row>
    <row r="415" spans="1:86" x14ac:dyDescent="0.25">
      <c r="A415" s="13"/>
      <c r="B415" s="13"/>
      <c r="C415" s="13"/>
      <c r="D415" s="24"/>
      <c r="E415" s="24"/>
      <c r="F415" s="100">
        <f t="shared" si="296"/>
        <v>0</v>
      </c>
      <c r="G415" s="21"/>
      <c r="J415" s="63"/>
      <c r="L415" s="63" t="s">
        <v>58</v>
      </c>
      <c r="M415" s="23" t="s">
        <v>61</v>
      </c>
      <c r="N415" s="13" t="s">
        <v>170</v>
      </c>
      <c r="O415" s="13" t="s">
        <v>148</v>
      </c>
      <c r="P415" s="13" t="s">
        <v>171</v>
      </c>
      <c r="U415" s="12">
        <f t="shared" si="281"/>
        <v>90</v>
      </c>
      <c r="X415" s="13"/>
      <c r="Y415" s="13"/>
      <c r="AA415" s="34" t="s">
        <v>84</v>
      </c>
      <c r="AB415" s="25">
        <v>0</v>
      </c>
      <c r="AC415" s="25">
        <f t="shared" si="297"/>
        <v>0</v>
      </c>
      <c r="AD415" s="55"/>
      <c r="AE415" s="55"/>
      <c r="AF415" s="45">
        <f t="shared" si="298"/>
        <v>0</v>
      </c>
      <c r="AG415" s="46" t="e">
        <f t="shared" si="282"/>
        <v>#DIV/0!</v>
      </c>
      <c r="AH415" s="26">
        <f t="shared" si="299"/>
        <v>0</v>
      </c>
      <c r="AI415" s="46" t="e">
        <f t="shared" si="283"/>
        <v>#DIV/0!</v>
      </c>
      <c r="AJ415" s="46" t="e">
        <f t="shared" si="284"/>
        <v>#DIV/0!</v>
      </c>
      <c r="AK415" s="61">
        <v>1</v>
      </c>
      <c r="AL415" s="27" t="e">
        <f t="shared" si="285"/>
        <v>#DIV/0!</v>
      </c>
      <c r="AM415" s="25" t="e">
        <f t="shared" si="300"/>
        <v>#DIV/0!</v>
      </c>
      <c r="AN415" s="25" t="e">
        <f t="shared" si="301"/>
        <v>#DIV/0!</v>
      </c>
      <c r="AO415" s="25" t="e">
        <f t="shared" si="286"/>
        <v>#DIV/0!</v>
      </c>
      <c r="AR415" s="11">
        <f t="shared" si="287"/>
        <v>180</v>
      </c>
      <c r="AS415" s="20" t="s">
        <v>147</v>
      </c>
      <c r="AU415" s="13" t="s">
        <v>142</v>
      </c>
      <c r="AV415" s="75" t="e">
        <f>VLOOKUP(AT415,Ülke!$A$1:$D$46,2,0)</f>
        <v>#N/A</v>
      </c>
      <c r="AW415" s="29" t="e">
        <f t="shared" si="288"/>
        <v>#DIV/0!</v>
      </c>
      <c r="AX415" s="64" t="e">
        <f t="shared" si="289"/>
        <v>#DIV/0!</v>
      </c>
      <c r="AY415" s="65">
        <v>43846</v>
      </c>
      <c r="AZ415" s="65">
        <v>44675</v>
      </c>
      <c r="BA415" s="50">
        <f t="shared" si="290"/>
        <v>-44675</v>
      </c>
      <c r="BB415" s="66" t="e">
        <f t="shared" si="291"/>
        <v>#DIV/0!</v>
      </c>
      <c r="BC415" s="67">
        <v>44676</v>
      </c>
      <c r="BD415" s="66" t="s">
        <v>118</v>
      </c>
      <c r="BE415" s="58" t="e">
        <f t="shared" si="292"/>
        <v>#DIV/0!</v>
      </c>
      <c r="BF415" s="30" t="e">
        <f t="shared" si="295"/>
        <v>#DIV/0!</v>
      </c>
      <c r="BG415" s="31"/>
      <c r="BH415" s="32" t="e">
        <f t="shared" si="293"/>
        <v>#DIV/0!</v>
      </c>
      <c r="BI415" s="28">
        <v>0.05</v>
      </c>
      <c r="BJ415" s="28">
        <v>2.5000000000000001E-2</v>
      </c>
      <c r="BK415" s="33" t="e">
        <f t="shared" si="302"/>
        <v>#DIV/0!</v>
      </c>
      <c r="BL415" s="33" t="e">
        <f t="shared" si="307"/>
        <v>#DIV/0!</v>
      </c>
      <c r="BM415" s="48" t="s">
        <v>139</v>
      </c>
      <c r="BO415" s="14" t="s">
        <v>84</v>
      </c>
      <c r="BP415" s="68"/>
      <c r="BQ415" s="14"/>
      <c r="BR415" s="35">
        <v>1257250.1000000001</v>
      </c>
      <c r="BS415" s="73">
        <v>62862.51</v>
      </c>
      <c r="BT415" s="98" t="e">
        <f t="shared" si="294"/>
        <v>#DIV/0!</v>
      </c>
      <c r="BU415" s="35">
        <v>45540</v>
      </c>
      <c r="BV415" s="36" t="s">
        <v>84</v>
      </c>
      <c r="BW415" s="37" t="s">
        <v>90</v>
      </c>
      <c r="BX415" s="38"/>
      <c r="BY415" s="36" t="s">
        <v>84</v>
      </c>
      <c r="BZ415" s="57">
        <v>2023</v>
      </c>
      <c r="CA415" s="32">
        <f>VLOOKUP(BZ415,$GP$1:$GR$17,2,0)</f>
        <v>31680</v>
      </c>
      <c r="CB415" s="32">
        <f>VLOOKUP(BZ415,$GP$1:$GR$17,3,0)</f>
        <v>264294</v>
      </c>
      <c r="CC415" s="32" t="e">
        <f t="shared" si="308"/>
        <v>#DIV/0!</v>
      </c>
      <c r="CD415" s="14" t="str">
        <f t="shared" si="303"/>
        <v/>
      </c>
      <c r="CF415" s="69">
        <f t="shared" si="304"/>
        <v>45540</v>
      </c>
      <c r="CG415" s="69" t="e">
        <f t="shared" si="305"/>
        <v>#DIV/0!</v>
      </c>
      <c r="CH415" s="69" t="e">
        <f t="shared" si="306"/>
        <v>#DIV/0!</v>
      </c>
    </row>
    <row r="416" spans="1:86" x14ac:dyDescent="0.25">
      <c r="A416" s="13"/>
      <c r="B416" s="13"/>
      <c r="C416" s="13"/>
      <c r="D416" s="24"/>
      <c r="E416" s="24"/>
      <c r="F416" s="100">
        <f t="shared" si="296"/>
        <v>0</v>
      </c>
      <c r="G416" s="21"/>
      <c r="J416" s="63"/>
      <c r="L416" s="63" t="s">
        <v>58</v>
      </c>
      <c r="M416" s="23" t="s">
        <v>61</v>
      </c>
      <c r="N416" s="13" t="s">
        <v>170</v>
      </c>
      <c r="O416" s="13" t="s">
        <v>148</v>
      </c>
      <c r="P416" s="13" t="s">
        <v>171</v>
      </c>
      <c r="U416" s="12">
        <f t="shared" ref="U416:U479" si="309">+T416+90</f>
        <v>90</v>
      </c>
      <c r="X416" s="13"/>
      <c r="Y416" s="13"/>
      <c r="AA416" s="34" t="s">
        <v>84</v>
      </c>
      <c r="AB416" s="25">
        <v>0</v>
      </c>
      <c r="AC416" s="25">
        <f t="shared" si="297"/>
        <v>0</v>
      </c>
      <c r="AD416" s="55"/>
      <c r="AE416" s="55"/>
      <c r="AF416" s="45">
        <f t="shared" si="298"/>
        <v>0</v>
      </c>
      <c r="AG416" s="46" t="e">
        <f t="shared" ref="AG416:AG479" si="310">+AF416/AE416</f>
        <v>#DIV/0!</v>
      </c>
      <c r="AH416" s="26">
        <f t="shared" si="299"/>
        <v>0</v>
      </c>
      <c r="AI416" s="46" t="e">
        <f t="shared" ref="AI416:AI479" si="311">+AH416/AE416</f>
        <v>#DIV/0!</v>
      </c>
      <c r="AJ416" s="46" t="e">
        <f t="shared" ref="AJ416:AJ479" si="312">+AG416-AI416</f>
        <v>#DIV/0!</v>
      </c>
      <c r="AK416" s="61">
        <v>1</v>
      </c>
      <c r="AL416" s="27" t="e">
        <f t="shared" ref="AL416:AL479" si="313">+AD416/AE416</f>
        <v>#DIV/0!</v>
      </c>
      <c r="AM416" s="25" t="e">
        <f t="shared" si="300"/>
        <v>#DIV/0!</v>
      </c>
      <c r="AN416" s="25" t="e">
        <f t="shared" si="301"/>
        <v>#DIV/0!</v>
      </c>
      <c r="AO416" s="25" t="e">
        <f t="shared" ref="AO416:AO479" si="314">+AC416*AL416</f>
        <v>#DIV/0!</v>
      </c>
      <c r="AR416" s="11">
        <f t="shared" ref="AR416:AR479" si="315">+AQ416+180</f>
        <v>180</v>
      </c>
      <c r="AS416" s="20" t="s">
        <v>147</v>
      </c>
      <c r="AU416" s="13" t="s">
        <v>142</v>
      </c>
      <c r="AV416" s="75" t="e">
        <f>VLOOKUP(AT416,Ülke!$A$1:$D$46,2,0)</f>
        <v>#N/A</v>
      </c>
      <c r="AW416" s="29" t="e">
        <f t="shared" ref="AW416:AW479" si="316">+AM416*AV416</f>
        <v>#DIV/0!</v>
      </c>
      <c r="AX416" s="64" t="e">
        <f t="shared" ref="AX416:AX479" si="317">IF(AM416*0.1&gt;30000,AM416*0.1,30000)</f>
        <v>#DIV/0!</v>
      </c>
      <c r="AY416" s="65">
        <v>43846</v>
      </c>
      <c r="AZ416" s="65">
        <v>44675</v>
      </c>
      <c r="BA416" s="50">
        <f t="shared" ref="BA416:BA479" si="318">+AQ416-AZ416</f>
        <v>-44675</v>
      </c>
      <c r="BB416" s="66" t="e">
        <f t="shared" ref="BB416:BB479" si="319">IF(AM416*0.1&gt;15000,AM416*0.1,15000)</f>
        <v>#DIV/0!</v>
      </c>
      <c r="BC416" s="67">
        <v>44676</v>
      </c>
      <c r="BD416" s="66" t="s">
        <v>118</v>
      </c>
      <c r="BE416" s="58" t="e">
        <f t="shared" ref="BE416:BE479" si="320">IF(BA416&gt;0,BB416,AX416)</f>
        <v>#DIV/0!</v>
      </c>
      <c r="BF416" s="30" t="e">
        <f t="shared" si="295"/>
        <v>#DIV/0!</v>
      </c>
      <c r="BG416" s="31"/>
      <c r="BH416" s="32" t="e">
        <f t="shared" ref="BH416:BH479" si="321">IF(BF416&lt;0,0,BF416*BG416)</f>
        <v>#DIV/0!</v>
      </c>
      <c r="BI416" s="28">
        <v>0.05</v>
      </c>
      <c r="BJ416" s="28">
        <v>2.5000000000000001E-2</v>
      </c>
      <c r="BK416" s="33" t="e">
        <f t="shared" si="302"/>
        <v>#DIV/0!</v>
      </c>
      <c r="BL416" s="33" t="e">
        <f t="shared" si="307"/>
        <v>#DIV/0!</v>
      </c>
      <c r="BM416" s="48" t="s">
        <v>139</v>
      </c>
      <c r="BO416" s="14" t="s">
        <v>84</v>
      </c>
      <c r="BP416" s="68"/>
      <c r="BQ416" s="14"/>
      <c r="BR416" s="35">
        <v>1257250.1000000001</v>
      </c>
      <c r="BS416" s="73">
        <v>62862.51</v>
      </c>
      <c r="BT416" s="98" t="e">
        <f t="shared" ref="BT416:BT479" si="322">+BS416-BK416</f>
        <v>#DIV/0!</v>
      </c>
      <c r="BU416" s="35">
        <v>45540</v>
      </c>
      <c r="BV416" s="36" t="s">
        <v>84</v>
      </c>
      <c r="BW416" s="37" t="s">
        <v>90</v>
      </c>
      <c r="BX416" s="38"/>
      <c r="BY416" s="36" t="s">
        <v>84</v>
      </c>
      <c r="BZ416" s="57">
        <v>2023</v>
      </c>
      <c r="CA416" s="32">
        <f>VLOOKUP(BZ416,$GP$1:$GR$17,2,0)</f>
        <v>31680</v>
      </c>
      <c r="CB416" s="32">
        <f>VLOOKUP(BZ416,$GP$1:$GR$17,3,0)</f>
        <v>264294</v>
      </c>
      <c r="CC416" s="32" t="e">
        <f t="shared" si="308"/>
        <v>#DIV/0!</v>
      </c>
      <c r="CD416" s="14" t="str">
        <f t="shared" si="303"/>
        <v/>
      </c>
      <c r="CF416" s="69">
        <f t="shared" si="304"/>
        <v>45540</v>
      </c>
      <c r="CG416" s="69" t="e">
        <f t="shared" si="305"/>
        <v>#DIV/0!</v>
      </c>
      <c r="CH416" s="69" t="e">
        <f t="shared" si="306"/>
        <v>#DIV/0!</v>
      </c>
    </row>
    <row r="417" spans="1:86" x14ac:dyDescent="0.25">
      <c r="A417" s="13"/>
      <c r="B417" s="13"/>
      <c r="C417" s="13"/>
      <c r="D417" s="24"/>
      <c r="E417" s="24"/>
      <c r="F417" s="100">
        <f t="shared" si="296"/>
        <v>0</v>
      </c>
      <c r="G417" s="21"/>
      <c r="J417" s="63"/>
      <c r="L417" s="63" t="s">
        <v>58</v>
      </c>
      <c r="M417" s="23" t="s">
        <v>61</v>
      </c>
      <c r="N417" s="13" t="s">
        <v>170</v>
      </c>
      <c r="O417" s="13" t="s">
        <v>148</v>
      </c>
      <c r="P417" s="13" t="s">
        <v>171</v>
      </c>
      <c r="U417" s="12">
        <f t="shared" si="309"/>
        <v>90</v>
      </c>
      <c r="X417" s="13"/>
      <c r="Y417" s="13"/>
      <c r="AA417" s="34" t="s">
        <v>84</v>
      </c>
      <c r="AB417" s="25">
        <v>0</v>
      </c>
      <c r="AC417" s="25">
        <f t="shared" si="297"/>
        <v>0</v>
      </c>
      <c r="AD417" s="55"/>
      <c r="AE417" s="55"/>
      <c r="AF417" s="45">
        <f t="shared" si="298"/>
        <v>0</v>
      </c>
      <c r="AG417" s="46" t="e">
        <f t="shared" si="310"/>
        <v>#DIV/0!</v>
      </c>
      <c r="AH417" s="26">
        <f t="shared" si="299"/>
        <v>0</v>
      </c>
      <c r="AI417" s="46" t="e">
        <f t="shared" si="311"/>
        <v>#DIV/0!</v>
      </c>
      <c r="AJ417" s="46" t="e">
        <f t="shared" si="312"/>
        <v>#DIV/0!</v>
      </c>
      <c r="AK417" s="61">
        <v>1</v>
      </c>
      <c r="AL417" s="27" t="e">
        <f t="shared" si="313"/>
        <v>#DIV/0!</v>
      </c>
      <c r="AM417" s="25" t="e">
        <f t="shared" si="300"/>
        <v>#DIV/0!</v>
      </c>
      <c r="AN417" s="25" t="e">
        <f t="shared" si="301"/>
        <v>#DIV/0!</v>
      </c>
      <c r="AO417" s="25" t="e">
        <f t="shared" si="314"/>
        <v>#DIV/0!</v>
      </c>
      <c r="AR417" s="11">
        <f t="shared" si="315"/>
        <v>180</v>
      </c>
      <c r="AS417" s="20" t="s">
        <v>147</v>
      </c>
      <c r="AU417" s="13" t="s">
        <v>142</v>
      </c>
      <c r="AV417" s="75" t="e">
        <f>VLOOKUP(AT417,Ülke!$A$1:$D$46,2,0)</f>
        <v>#N/A</v>
      </c>
      <c r="AW417" s="29" t="e">
        <f t="shared" si="316"/>
        <v>#DIV/0!</v>
      </c>
      <c r="AX417" s="64" t="e">
        <f t="shared" si="317"/>
        <v>#DIV/0!</v>
      </c>
      <c r="AY417" s="65">
        <v>43846</v>
      </c>
      <c r="AZ417" s="65">
        <v>44675</v>
      </c>
      <c r="BA417" s="50">
        <f t="shared" si="318"/>
        <v>-44675</v>
      </c>
      <c r="BB417" s="66" t="e">
        <f t="shared" si="319"/>
        <v>#DIV/0!</v>
      </c>
      <c r="BC417" s="67">
        <v>44676</v>
      </c>
      <c r="BD417" s="66" t="s">
        <v>118</v>
      </c>
      <c r="BE417" s="58" t="e">
        <f t="shared" si="320"/>
        <v>#DIV/0!</v>
      </c>
      <c r="BF417" s="30" t="e">
        <f t="shared" si="295"/>
        <v>#DIV/0!</v>
      </c>
      <c r="BG417" s="31"/>
      <c r="BH417" s="32" t="e">
        <f t="shared" si="321"/>
        <v>#DIV/0!</v>
      </c>
      <c r="BI417" s="28">
        <v>0.05</v>
      </c>
      <c r="BJ417" s="28">
        <v>2.5000000000000001E-2</v>
      </c>
      <c r="BK417" s="33" t="e">
        <f t="shared" si="302"/>
        <v>#DIV/0!</v>
      </c>
      <c r="BL417" s="33" t="e">
        <f t="shared" si="307"/>
        <v>#DIV/0!</v>
      </c>
      <c r="BM417" s="48" t="s">
        <v>139</v>
      </c>
      <c r="BO417" s="14" t="s">
        <v>84</v>
      </c>
      <c r="BP417" s="68"/>
      <c r="BQ417" s="14"/>
      <c r="BR417" s="35">
        <v>1257250.1000000001</v>
      </c>
      <c r="BS417" s="73">
        <v>62862.51</v>
      </c>
      <c r="BT417" s="98" t="e">
        <f t="shared" si="322"/>
        <v>#DIV/0!</v>
      </c>
      <c r="BU417" s="35">
        <v>45540</v>
      </c>
      <c r="BV417" s="36" t="s">
        <v>84</v>
      </c>
      <c r="BW417" s="37" t="s">
        <v>90</v>
      </c>
      <c r="BX417" s="38"/>
      <c r="BY417" s="36" t="s">
        <v>84</v>
      </c>
      <c r="BZ417" s="57">
        <v>2023</v>
      </c>
      <c r="CA417" s="32">
        <f>VLOOKUP(BZ417,$GP$1:$GR$17,2,0)</f>
        <v>31680</v>
      </c>
      <c r="CB417" s="32">
        <f>VLOOKUP(BZ417,$GP$1:$GR$17,3,0)</f>
        <v>264294</v>
      </c>
      <c r="CC417" s="32" t="e">
        <f t="shared" si="308"/>
        <v>#DIV/0!</v>
      </c>
      <c r="CD417" s="14" t="str">
        <f t="shared" si="303"/>
        <v/>
      </c>
      <c r="CF417" s="69">
        <f t="shared" si="304"/>
        <v>45540</v>
      </c>
      <c r="CG417" s="69" t="e">
        <f t="shared" si="305"/>
        <v>#DIV/0!</v>
      </c>
      <c r="CH417" s="69" t="e">
        <f t="shared" si="306"/>
        <v>#DIV/0!</v>
      </c>
    </row>
    <row r="418" spans="1:86" x14ac:dyDescent="0.25">
      <c r="A418" s="13"/>
      <c r="B418" s="13"/>
      <c r="C418" s="13"/>
      <c r="D418" s="24"/>
      <c r="E418" s="24"/>
      <c r="F418" s="100">
        <f t="shared" si="296"/>
        <v>0</v>
      </c>
      <c r="G418" s="21"/>
      <c r="J418" s="63"/>
      <c r="L418" s="63" t="s">
        <v>58</v>
      </c>
      <c r="M418" s="23" t="s">
        <v>61</v>
      </c>
      <c r="N418" s="13" t="s">
        <v>170</v>
      </c>
      <c r="O418" s="13" t="s">
        <v>148</v>
      </c>
      <c r="P418" s="13" t="s">
        <v>171</v>
      </c>
      <c r="U418" s="12">
        <f t="shared" si="309"/>
        <v>90</v>
      </c>
      <c r="X418" s="13"/>
      <c r="Y418" s="13"/>
      <c r="AA418" s="34" t="s">
        <v>84</v>
      </c>
      <c r="AB418" s="25">
        <v>0</v>
      </c>
      <c r="AC418" s="25">
        <f t="shared" si="297"/>
        <v>0</v>
      </c>
      <c r="AD418" s="55"/>
      <c r="AE418" s="55"/>
      <c r="AF418" s="45">
        <f t="shared" si="298"/>
        <v>0</v>
      </c>
      <c r="AG418" s="46" t="e">
        <f t="shared" si="310"/>
        <v>#DIV/0!</v>
      </c>
      <c r="AH418" s="26">
        <f t="shared" si="299"/>
        <v>0</v>
      </c>
      <c r="AI418" s="46" t="e">
        <f t="shared" si="311"/>
        <v>#DIV/0!</v>
      </c>
      <c r="AJ418" s="46" t="e">
        <f t="shared" si="312"/>
        <v>#DIV/0!</v>
      </c>
      <c r="AK418" s="61">
        <v>1</v>
      </c>
      <c r="AL418" s="27" t="e">
        <f t="shared" si="313"/>
        <v>#DIV/0!</v>
      </c>
      <c r="AM418" s="25" t="e">
        <f t="shared" si="300"/>
        <v>#DIV/0!</v>
      </c>
      <c r="AN418" s="25" t="e">
        <f t="shared" si="301"/>
        <v>#DIV/0!</v>
      </c>
      <c r="AO418" s="25" t="e">
        <f t="shared" si="314"/>
        <v>#DIV/0!</v>
      </c>
      <c r="AR418" s="11">
        <f t="shared" si="315"/>
        <v>180</v>
      </c>
      <c r="AS418" s="20" t="s">
        <v>147</v>
      </c>
      <c r="AU418" s="13" t="s">
        <v>142</v>
      </c>
      <c r="AV418" s="75" t="e">
        <f>VLOOKUP(AT418,Ülke!$A$1:$D$46,2,0)</f>
        <v>#N/A</v>
      </c>
      <c r="AW418" s="29" t="e">
        <f t="shared" si="316"/>
        <v>#DIV/0!</v>
      </c>
      <c r="AX418" s="64" t="e">
        <f t="shared" si="317"/>
        <v>#DIV/0!</v>
      </c>
      <c r="AY418" s="65">
        <v>43846</v>
      </c>
      <c r="AZ418" s="65">
        <v>44675</v>
      </c>
      <c r="BA418" s="50">
        <f t="shared" si="318"/>
        <v>-44675</v>
      </c>
      <c r="BB418" s="66" t="e">
        <f t="shared" si="319"/>
        <v>#DIV/0!</v>
      </c>
      <c r="BC418" s="67">
        <v>44676</v>
      </c>
      <c r="BD418" s="66" t="s">
        <v>118</v>
      </c>
      <c r="BE418" s="58" t="e">
        <f t="shared" si="320"/>
        <v>#DIV/0!</v>
      </c>
      <c r="BF418" s="30" t="e">
        <f t="shared" si="295"/>
        <v>#DIV/0!</v>
      </c>
      <c r="BG418" s="31"/>
      <c r="BH418" s="32" t="e">
        <f t="shared" si="321"/>
        <v>#DIV/0!</v>
      </c>
      <c r="BI418" s="28">
        <v>0.05</v>
      </c>
      <c r="BJ418" s="28">
        <v>2.5000000000000001E-2</v>
      </c>
      <c r="BK418" s="33" t="e">
        <f t="shared" si="302"/>
        <v>#DIV/0!</v>
      </c>
      <c r="BL418" s="33" t="e">
        <f t="shared" si="307"/>
        <v>#DIV/0!</v>
      </c>
      <c r="BM418" s="48" t="s">
        <v>139</v>
      </c>
      <c r="BO418" s="14" t="s">
        <v>84</v>
      </c>
      <c r="BP418" s="68"/>
      <c r="BQ418" s="14"/>
      <c r="BR418" s="35">
        <v>1257250.1000000001</v>
      </c>
      <c r="BS418" s="73">
        <v>62862.51</v>
      </c>
      <c r="BT418" s="98" t="e">
        <f t="shared" si="322"/>
        <v>#DIV/0!</v>
      </c>
      <c r="BU418" s="35">
        <v>45540</v>
      </c>
      <c r="BV418" s="36" t="s">
        <v>84</v>
      </c>
      <c r="BW418" s="37" t="s">
        <v>90</v>
      </c>
      <c r="BX418" s="38"/>
      <c r="BY418" s="36" t="s">
        <v>84</v>
      </c>
      <c r="BZ418" s="57">
        <v>2023</v>
      </c>
      <c r="CA418" s="32">
        <f>VLOOKUP(BZ418,$GP$1:$GR$17,2,0)</f>
        <v>31680</v>
      </c>
      <c r="CB418" s="32">
        <f>VLOOKUP(BZ418,$GP$1:$GR$17,3,0)</f>
        <v>264294</v>
      </c>
      <c r="CC418" s="32" t="e">
        <f t="shared" si="308"/>
        <v>#DIV/0!</v>
      </c>
      <c r="CD418" s="14" t="str">
        <f t="shared" si="303"/>
        <v/>
      </c>
      <c r="CF418" s="69">
        <f t="shared" si="304"/>
        <v>45540</v>
      </c>
      <c r="CG418" s="69" t="e">
        <f t="shared" si="305"/>
        <v>#DIV/0!</v>
      </c>
      <c r="CH418" s="69" t="e">
        <f t="shared" si="306"/>
        <v>#DIV/0!</v>
      </c>
    </row>
    <row r="419" spans="1:86" x14ac:dyDescent="0.25">
      <c r="A419" s="13"/>
      <c r="B419" s="13"/>
      <c r="C419" s="13"/>
      <c r="D419" s="24"/>
      <c r="E419" s="24"/>
      <c r="F419" s="100">
        <f t="shared" si="296"/>
        <v>0</v>
      </c>
      <c r="G419" s="21"/>
      <c r="J419" s="63"/>
      <c r="L419" s="63" t="s">
        <v>58</v>
      </c>
      <c r="M419" s="23" t="s">
        <v>61</v>
      </c>
      <c r="N419" s="13" t="s">
        <v>170</v>
      </c>
      <c r="O419" s="13" t="s">
        <v>148</v>
      </c>
      <c r="P419" s="13" t="s">
        <v>171</v>
      </c>
      <c r="U419" s="12">
        <f t="shared" si="309"/>
        <v>90</v>
      </c>
      <c r="X419" s="13"/>
      <c r="Y419" s="13"/>
      <c r="AA419" s="34" t="s">
        <v>84</v>
      </c>
      <c r="AB419" s="25">
        <v>0</v>
      </c>
      <c r="AC419" s="25">
        <f t="shared" si="297"/>
        <v>0</v>
      </c>
      <c r="AD419" s="55"/>
      <c r="AE419" s="55"/>
      <c r="AF419" s="45">
        <f t="shared" si="298"/>
        <v>0</v>
      </c>
      <c r="AG419" s="46" t="e">
        <f t="shared" si="310"/>
        <v>#DIV/0!</v>
      </c>
      <c r="AH419" s="26">
        <f t="shared" si="299"/>
        <v>0</v>
      </c>
      <c r="AI419" s="46" t="e">
        <f t="shared" si="311"/>
        <v>#DIV/0!</v>
      </c>
      <c r="AJ419" s="46" t="e">
        <f t="shared" si="312"/>
        <v>#DIV/0!</v>
      </c>
      <c r="AK419" s="61">
        <v>1</v>
      </c>
      <c r="AL419" s="27" t="e">
        <f t="shared" si="313"/>
        <v>#DIV/0!</v>
      </c>
      <c r="AM419" s="25" t="e">
        <f t="shared" si="300"/>
        <v>#DIV/0!</v>
      </c>
      <c r="AN419" s="25" t="e">
        <f t="shared" si="301"/>
        <v>#DIV/0!</v>
      </c>
      <c r="AO419" s="25" t="e">
        <f t="shared" si="314"/>
        <v>#DIV/0!</v>
      </c>
      <c r="AR419" s="11">
        <f t="shared" si="315"/>
        <v>180</v>
      </c>
      <c r="AS419" s="20" t="s">
        <v>147</v>
      </c>
      <c r="AU419" s="13" t="s">
        <v>142</v>
      </c>
      <c r="AV419" s="75" t="e">
        <f>VLOOKUP(AT419,Ülke!$A$1:$D$46,2,0)</f>
        <v>#N/A</v>
      </c>
      <c r="AW419" s="29" t="e">
        <f t="shared" si="316"/>
        <v>#DIV/0!</v>
      </c>
      <c r="AX419" s="64" t="e">
        <f t="shared" si="317"/>
        <v>#DIV/0!</v>
      </c>
      <c r="AY419" s="65">
        <v>43846</v>
      </c>
      <c r="AZ419" s="65">
        <v>44675</v>
      </c>
      <c r="BA419" s="50">
        <f t="shared" si="318"/>
        <v>-44675</v>
      </c>
      <c r="BB419" s="66" t="e">
        <f t="shared" si="319"/>
        <v>#DIV/0!</v>
      </c>
      <c r="BC419" s="67">
        <v>44676</v>
      </c>
      <c r="BD419" s="66" t="s">
        <v>118</v>
      </c>
      <c r="BE419" s="58" t="e">
        <f t="shared" si="320"/>
        <v>#DIV/0!</v>
      </c>
      <c r="BF419" s="30" t="e">
        <f t="shared" si="295"/>
        <v>#DIV/0!</v>
      </c>
      <c r="BG419" s="31"/>
      <c r="BH419" s="32" t="e">
        <f t="shared" si="321"/>
        <v>#DIV/0!</v>
      </c>
      <c r="BI419" s="28">
        <v>0.05</v>
      </c>
      <c r="BJ419" s="28">
        <v>2.5000000000000001E-2</v>
      </c>
      <c r="BK419" s="33" t="e">
        <f t="shared" si="302"/>
        <v>#DIV/0!</v>
      </c>
      <c r="BL419" s="33" t="e">
        <f t="shared" si="307"/>
        <v>#DIV/0!</v>
      </c>
      <c r="BM419" s="48" t="s">
        <v>139</v>
      </c>
      <c r="BO419" s="14" t="s">
        <v>84</v>
      </c>
      <c r="BP419" s="68"/>
      <c r="BQ419" s="14"/>
      <c r="BR419" s="35">
        <v>1257250.1000000001</v>
      </c>
      <c r="BS419" s="73">
        <v>62862.51</v>
      </c>
      <c r="BT419" s="98" t="e">
        <f t="shared" si="322"/>
        <v>#DIV/0!</v>
      </c>
      <c r="BU419" s="35">
        <v>45540</v>
      </c>
      <c r="BV419" s="36" t="s">
        <v>84</v>
      </c>
      <c r="BW419" s="37" t="s">
        <v>90</v>
      </c>
      <c r="BX419" s="38"/>
      <c r="BY419" s="36" t="s">
        <v>84</v>
      </c>
      <c r="BZ419" s="57">
        <v>2023</v>
      </c>
      <c r="CA419" s="32">
        <f>VLOOKUP(BZ419,$GP$1:$GR$17,2,0)</f>
        <v>31680</v>
      </c>
      <c r="CB419" s="32">
        <f>VLOOKUP(BZ419,$GP$1:$GR$17,3,0)</f>
        <v>264294</v>
      </c>
      <c r="CC419" s="32" t="e">
        <f t="shared" si="308"/>
        <v>#DIV/0!</v>
      </c>
      <c r="CD419" s="14" t="str">
        <f t="shared" si="303"/>
        <v/>
      </c>
      <c r="CF419" s="69">
        <f t="shared" si="304"/>
        <v>45540</v>
      </c>
      <c r="CG419" s="69" t="e">
        <f t="shared" si="305"/>
        <v>#DIV/0!</v>
      </c>
      <c r="CH419" s="69" t="e">
        <f t="shared" si="306"/>
        <v>#DIV/0!</v>
      </c>
    </row>
    <row r="420" spans="1:86" x14ac:dyDescent="0.25">
      <c r="A420" s="13"/>
      <c r="B420" s="13"/>
      <c r="C420" s="13"/>
      <c r="D420" s="24"/>
      <c r="E420" s="24"/>
      <c r="F420" s="100">
        <f t="shared" si="296"/>
        <v>0</v>
      </c>
      <c r="G420" s="21"/>
      <c r="J420" s="63"/>
      <c r="L420" s="63" t="s">
        <v>58</v>
      </c>
      <c r="M420" s="23" t="s">
        <v>61</v>
      </c>
      <c r="N420" s="13" t="s">
        <v>170</v>
      </c>
      <c r="O420" s="13" t="s">
        <v>148</v>
      </c>
      <c r="P420" s="13" t="s">
        <v>171</v>
      </c>
      <c r="U420" s="12">
        <f t="shared" si="309"/>
        <v>90</v>
      </c>
      <c r="X420" s="13"/>
      <c r="Y420" s="13"/>
      <c r="AA420" s="34" t="s">
        <v>84</v>
      </c>
      <c r="AB420" s="25">
        <v>0</v>
      </c>
      <c r="AC420" s="25">
        <f t="shared" si="297"/>
        <v>0</v>
      </c>
      <c r="AD420" s="55"/>
      <c r="AE420" s="55"/>
      <c r="AF420" s="45">
        <f t="shared" si="298"/>
        <v>0</v>
      </c>
      <c r="AG420" s="46" t="e">
        <f t="shared" si="310"/>
        <v>#DIV/0!</v>
      </c>
      <c r="AH420" s="26">
        <f t="shared" si="299"/>
        <v>0</v>
      </c>
      <c r="AI420" s="46" t="e">
        <f t="shared" si="311"/>
        <v>#DIV/0!</v>
      </c>
      <c r="AJ420" s="46" t="e">
        <f t="shared" si="312"/>
        <v>#DIV/0!</v>
      </c>
      <c r="AK420" s="61">
        <v>1</v>
      </c>
      <c r="AL420" s="27" t="e">
        <f t="shared" si="313"/>
        <v>#DIV/0!</v>
      </c>
      <c r="AM420" s="25" t="e">
        <f t="shared" si="300"/>
        <v>#DIV/0!</v>
      </c>
      <c r="AN420" s="25" t="e">
        <f t="shared" si="301"/>
        <v>#DIV/0!</v>
      </c>
      <c r="AO420" s="25" t="e">
        <f t="shared" si="314"/>
        <v>#DIV/0!</v>
      </c>
      <c r="AR420" s="11">
        <f t="shared" si="315"/>
        <v>180</v>
      </c>
      <c r="AS420" s="20" t="s">
        <v>147</v>
      </c>
      <c r="AU420" s="13" t="s">
        <v>142</v>
      </c>
      <c r="AV420" s="75" t="e">
        <f>VLOOKUP(AT420,Ülke!$A$1:$D$46,2,0)</f>
        <v>#N/A</v>
      </c>
      <c r="AW420" s="29" t="e">
        <f t="shared" si="316"/>
        <v>#DIV/0!</v>
      </c>
      <c r="AX420" s="64" t="e">
        <f t="shared" si="317"/>
        <v>#DIV/0!</v>
      </c>
      <c r="AY420" s="65">
        <v>43846</v>
      </c>
      <c r="AZ420" s="65">
        <v>44675</v>
      </c>
      <c r="BA420" s="50">
        <f t="shared" si="318"/>
        <v>-44675</v>
      </c>
      <c r="BB420" s="66" t="e">
        <f t="shared" si="319"/>
        <v>#DIV/0!</v>
      </c>
      <c r="BC420" s="67">
        <v>44676</v>
      </c>
      <c r="BD420" s="66" t="s">
        <v>118</v>
      </c>
      <c r="BE420" s="58" t="e">
        <f t="shared" si="320"/>
        <v>#DIV/0!</v>
      </c>
      <c r="BF420" s="30" t="e">
        <f t="shared" si="295"/>
        <v>#DIV/0!</v>
      </c>
      <c r="BG420" s="31"/>
      <c r="BH420" s="32" t="e">
        <f t="shared" si="321"/>
        <v>#DIV/0!</v>
      </c>
      <c r="BI420" s="28">
        <v>0.05</v>
      </c>
      <c r="BJ420" s="28">
        <v>2.5000000000000001E-2</v>
      </c>
      <c r="BK420" s="33" t="e">
        <f t="shared" si="302"/>
        <v>#DIV/0!</v>
      </c>
      <c r="BL420" s="33" t="e">
        <f t="shared" si="307"/>
        <v>#DIV/0!</v>
      </c>
      <c r="BM420" s="48" t="s">
        <v>139</v>
      </c>
      <c r="BO420" s="14" t="s">
        <v>84</v>
      </c>
      <c r="BP420" s="68"/>
      <c r="BQ420" s="14"/>
      <c r="BR420" s="35">
        <v>1257250.1000000001</v>
      </c>
      <c r="BS420" s="73">
        <v>62862.51</v>
      </c>
      <c r="BT420" s="98" t="e">
        <f t="shared" si="322"/>
        <v>#DIV/0!</v>
      </c>
      <c r="BU420" s="35">
        <v>45540</v>
      </c>
      <c r="BV420" s="36" t="s">
        <v>84</v>
      </c>
      <c r="BW420" s="37" t="s">
        <v>90</v>
      </c>
      <c r="BX420" s="38"/>
      <c r="BY420" s="36" t="s">
        <v>84</v>
      </c>
      <c r="BZ420" s="57">
        <v>2023</v>
      </c>
      <c r="CA420" s="32">
        <f>VLOOKUP(BZ420,$GP$1:$GR$17,2,0)</f>
        <v>31680</v>
      </c>
      <c r="CB420" s="32">
        <f>VLOOKUP(BZ420,$GP$1:$GR$17,3,0)</f>
        <v>264294</v>
      </c>
      <c r="CC420" s="32" t="e">
        <f t="shared" si="308"/>
        <v>#DIV/0!</v>
      </c>
      <c r="CD420" s="14" t="str">
        <f t="shared" si="303"/>
        <v/>
      </c>
      <c r="CF420" s="69">
        <f t="shared" si="304"/>
        <v>45540</v>
      </c>
      <c r="CG420" s="69" t="e">
        <f t="shared" si="305"/>
        <v>#DIV/0!</v>
      </c>
      <c r="CH420" s="69" t="e">
        <f t="shared" si="306"/>
        <v>#DIV/0!</v>
      </c>
    </row>
    <row r="421" spans="1:86" x14ac:dyDescent="0.25">
      <c r="A421" s="13"/>
      <c r="B421" s="13"/>
      <c r="C421" s="13"/>
      <c r="D421" s="24"/>
      <c r="E421" s="24"/>
      <c r="F421" s="100">
        <f t="shared" si="296"/>
        <v>0</v>
      </c>
      <c r="G421" s="21"/>
      <c r="J421" s="63"/>
      <c r="L421" s="63" t="s">
        <v>58</v>
      </c>
      <c r="M421" s="23" t="s">
        <v>61</v>
      </c>
      <c r="N421" s="13" t="s">
        <v>170</v>
      </c>
      <c r="O421" s="13" t="s">
        <v>148</v>
      </c>
      <c r="P421" s="13" t="s">
        <v>171</v>
      </c>
      <c r="U421" s="12">
        <f t="shared" si="309"/>
        <v>90</v>
      </c>
      <c r="X421" s="13"/>
      <c r="Y421" s="13"/>
      <c r="AA421" s="34" t="s">
        <v>84</v>
      </c>
      <c r="AB421" s="25">
        <v>0</v>
      </c>
      <c r="AC421" s="25">
        <f t="shared" si="297"/>
        <v>0</v>
      </c>
      <c r="AD421" s="55"/>
      <c r="AE421" s="55"/>
      <c r="AF421" s="45">
        <f t="shared" si="298"/>
        <v>0</v>
      </c>
      <c r="AG421" s="46" t="e">
        <f t="shared" si="310"/>
        <v>#DIV/0!</v>
      </c>
      <c r="AH421" s="26">
        <f t="shared" si="299"/>
        <v>0</v>
      </c>
      <c r="AI421" s="46" t="e">
        <f t="shared" si="311"/>
        <v>#DIV/0!</v>
      </c>
      <c r="AJ421" s="46" t="e">
        <f t="shared" si="312"/>
        <v>#DIV/0!</v>
      </c>
      <c r="AK421" s="61">
        <v>1</v>
      </c>
      <c r="AL421" s="27" t="e">
        <f t="shared" si="313"/>
        <v>#DIV/0!</v>
      </c>
      <c r="AM421" s="25" t="e">
        <f t="shared" si="300"/>
        <v>#DIV/0!</v>
      </c>
      <c r="AN421" s="25" t="e">
        <f t="shared" si="301"/>
        <v>#DIV/0!</v>
      </c>
      <c r="AO421" s="25" t="e">
        <f t="shared" si="314"/>
        <v>#DIV/0!</v>
      </c>
      <c r="AR421" s="11">
        <f t="shared" si="315"/>
        <v>180</v>
      </c>
      <c r="AS421" s="20" t="s">
        <v>147</v>
      </c>
      <c r="AU421" s="13" t="s">
        <v>142</v>
      </c>
      <c r="AV421" s="75" t="e">
        <f>VLOOKUP(AT421,Ülke!$A$1:$D$46,2,0)</f>
        <v>#N/A</v>
      </c>
      <c r="AW421" s="29" t="e">
        <f t="shared" si="316"/>
        <v>#DIV/0!</v>
      </c>
      <c r="AX421" s="64" t="e">
        <f t="shared" si="317"/>
        <v>#DIV/0!</v>
      </c>
      <c r="AY421" s="65">
        <v>43846</v>
      </c>
      <c r="AZ421" s="65">
        <v>44675</v>
      </c>
      <c r="BA421" s="50">
        <f t="shared" si="318"/>
        <v>-44675</v>
      </c>
      <c r="BB421" s="66" t="e">
        <f t="shared" si="319"/>
        <v>#DIV/0!</v>
      </c>
      <c r="BC421" s="67">
        <v>44676</v>
      </c>
      <c r="BD421" s="66" t="s">
        <v>118</v>
      </c>
      <c r="BE421" s="58" t="e">
        <f t="shared" si="320"/>
        <v>#DIV/0!</v>
      </c>
      <c r="BF421" s="30" t="e">
        <f t="shared" si="295"/>
        <v>#DIV/0!</v>
      </c>
      <c r="BG421" s="31"/>
      <c r="BH421" s="32" t="e">
        <f t="shared" si="321"/>
        <v>#DIV/0!</v>
      </c>
      <c r="BI421" s="28">
        <v>0.05</v>
      </c>
      <c r="BJ421" s="28">
        <v>2.5000000000000001E-2</v>
      </c>
      <c r="BK421" s="33" t="e">
        <f t="shared" si="302"/>
        <v>#DIV/0!</v>
      </c>
      <c r="BL421" s="33" t="e">
        <f t="shared" si="307"/>
        <v>#DIV/0!</v>
      </c>
      <c r="BM421" s="48" t="s">
        <v>139</v>
      </c>
      <c r="BO421" s="14" t="s">
        <v>84</v>
      </c>
      <c r="BP421" s="68"/>
      <c r="BQ421" s="14"/>
      <c r="BR421" s="35">
        <v>1257250.1000000001</v>
      </c>
      <c r="BS421" s="73">
        <v>62862.51</v>
      </c>
      <c r="BT421" s="98" t="e">
        <f t="shared" si="322"/>
        <v>#DIV/0!</v>
      </c>
      <c r="BU421" s="35">
        <v>45540</v>
      </c>
      <c r="BV421" s="36" t="s">
        <v>84</v>
      </c>
      <c r="BW421" s="37" t="s">
        <v>90</v>
      </c>
      <c r="BX421" s="38"/>
      <c r="BY421" s="36" t="s">
        <v>84</v>
      </c>
      <c r="BZ421" s="57">
        <v>2023</v>
      </c>
      <c r="CA421" s="32">
        <f>VLOOKUP(BZ421,$GP$1:$GR$17,2,0)</f>
        <v>31680</v>
      </c>
      <c r="CB421" s="32">
        <f>VLOOKUP(BZ421,$GP$1:$GR$17,3,0)</f>
        <v>264294</v>
      </c>
      <c r="CC421" s="32" t="e">
        <f t="shared" si="308"/>
        <v>#DIV/0!</v>
      </c>
      <c r="CD421" s="14" t="str">
        <f t="shared" si="303"/>
        <v/>
      </c>
      <c r="CF421" s="69">
        <f t="shared" si="304"/>
        <v>45540</v>
      </c>
      <c r="CG421" s="69" t="e">
        <f t="shared" si="305"/>
        <v>#DIV/0!</v>
      </c>
      <c r="CH421" s="69" t="e">
        <f t="shared" si="306"/>
        <v>#DIV/0!</v>
      </c>
    </row>
    <row r="422" spans="1:86" x14ac:dyDescent="0.25">
      <c r="A422" s="13"/>
      <c r="B422" s="13"/>
      <c r="C422" s="13"/>
      <c r="D422" s="24"/>
      <c r="E422" s="24"/>
      <c r="F422" s="100">
        <f t="shared" si="296"/>
        <v>0</v>
      </c>
      <c r="G422" s="21"/>
      <c r="J422" s="63"/>
      <c r="L422" s="63" t="s">
        <v>58</v>
      </c>
      <c r="M422" s="23" t="s">
        <v>61</v>
      </c>
      <c r="N422" s="13" t="s">
        <v>170</v>
      </c>
      <c r="O422" s="13" t="s">
        <v>148</v>
      </c>
      <c r="P422" s="13" t="s">
        <v>171</v>
      </c>
      <c r="U422" s="12">
        <f t="shared" si="309"/>
        <v>90</v>
      </c>
      <c r="X422" s="13"/>
      <c r="Y422" s="13"/>
      <c r="AA422" s="34" t="s">
        <v>84</v>
      </c>
      <c r="AB422" s="25">
        <v>0</v>
      </c>
      <c r="AC422" s="25">
        <f t="shared" si="297"/>
        <v>0</v>
      </c>
      <c r="AD422" s="55"/>
      <c r="AE422" s="55"/>
      <c r="AF422" s="45">
        <f t="shared" si="298"/>
        <v>0</v>
      </c>
      <c r="AG422" s="46" t="e">
        <f t="shared" si="310"/>
        <v>#DIV/0!</v>
      </c>
      <c r="AH422" s="26">
        <f t="shared" si="299"/>
        <v>0</v>
      </c>
      <c r="AI422" s="46" t="e">
        <f t="shared" si="311"/>
        <v>#DIV/0!</v>
      </c>
      <c r="AJ422" s="46" t="e">
        <f t="shared" si="312"/>
        <v>#DIV/0!</v>
      </c>
      <c r="AK422" s="61">
        <v>1</v>
      </c>
      <c r="AL422" s="27" t="e">
        <f t="shared" si="313"/>
        <v>#DIV/0!</v>
      </c>
      <c r="AM422" s="25" t="e">
        <f t="shared" si="300"/>
        <v>#DIV/0!</v>
      </c>
      <c r="AN422" s="25" t="e">
        <f t="shared" si="301"/>
        <v>#DIV/0!</v>
      </c>
      <c r="AO422" s="25" t="e">
        <f t="shared" si="314"/>
        <v>#DIV/0!</v>
      </c>
      <c r="AR422" s="11">
        <f t="shared" si="315"/>
        <v>180</v>
      </c>
      <c r="AS422" s="20" t="s">
        <v>147</v>
      </c>
      <c r="AU422" s="13" t="s">
        <v>142</v>
      </c>
      <c r="AV422" s="75" t="e">
        <f>VLOOKUP(AT422,Ülke!$A$1:$D$46,2,0)</f>
        <v>#N/A</v>
      </c>
      <c r="AW422" s="29" t="e">
        <f t="shared" si="316"/>
        <v>#DIV/0!</v>
      </c>
      <c r="AX422" s="64" t="e">
        <f t="shared" si="317"/>
        <v>#DIV/0!</v>
      </c>
      <c r="AY422" s="65">
        <v>43846</v>
      </c>
      <c r="AZ422" s="65">
        <v>44675</v>
      </c>
      <c r="BA422" s="50">
        <f t="shared" si="318"/>
        <v>-44675</v>
      </c>
      <c r="BB422" s="66" t="e">
        <f t="shared" si="319"/>
        <v>#DIV/0!</v>
      </c>
      <c r="BC422" s="67">
        <v>44676</v>
      </c>
      <c r="BD422" s="66" t="s">
        <v>118</v>
      </c>
      <c r="BE422" s="58" t="e">
        <f t="shared" si="320"/>
        <v>#DIV/0!</v>
      </c>
      <c r="BF422" s="30" t="e">
        <f t="shared" si="295"/>
        <v>#DIV/0!</v>
      </c>
      <c r="BG422" s="31"/>
      <c r="BH422" s="32" t="e">
        <f t="shared" si="321"/>
        <v>#DIV/0!</v>
      </c>
      <c r="BI422" s="28">
        <v>0.05</v>
      </c>
      <c r="BJ422" s="28">
        <v>2.5000000000000001E-2</v>
      </c>
      <c r="BK422" s="33" t="e">
        <f t="shared" si="302"/>
        <v>#DIV/0!</v>
      </c>
      <c r="BL422" s="33" t="e">
        <f t="shared" si="307"/>
        <v>#DIV/0!</v>
      </c>
      <c r="BM422" s="48" t="s">
        <v>139</v>
      </c>
      <c r="BO422" s="14" t="s">
        <v>84</v>
      </c>
      <c r="BP422" s="68"/>
      <c r="BQ422" s="14"/>
      <c r="BR422" s="35">
        <v>1257250.1000000001</v>
      </c>
      <c r="BS422" s="73">
        <v>62862.51</v>
      </c>
      <c r="BT422" s="98" t="e">
        <f t="shared" si="322"/>
        <v>#DIV/0!</v>
      </c>
      <c r="BU422" s="35">
        <v>45540</v>
      </c>
      <c r="BV422" s="36" t="s">
        <v>84</v>
      </c>
      <c r="BW422" s="37" t="s">
        <v>90</v>
      </c>
      <c r="BX422" s="38"/>
      <c r="BY422" s="36" t="s">
        <v>84</v>
      </c>
      <c r="BZ422" s="57">
        <v>2023</v>
      </c>
      <c r="CA422" s="32">
        <f>VLOOKUP(BZ422,$GP$1:$GR$17,2,0)</f>
        <v>31680</v>
      </c>
      <c r="CB422" s="32">
        <f>VLOOKUP(BZ422,$GP$1:$GR$17,3,0)</f>
        <v>264294</v>
      </c>
      <c r="CC422" s="32" t="e">
        <f t="shared" si="308"/>
        <v>#DIV/0!</v>
      </c>
      <c r="CD422" s="14" t="str">
        <f t="shared" si="303"/>
        <v/>
      </c>
      <c r="CF422" s="69">
        <f t="shared" si="304"/>
        <v>45540</v>
      </c>
      <c r="CG422" s="69" t="e">
        <f t="shared" si="305"/>
        <v>#DIV/0!</v>
      </c>
      <c r="CH422" s="69" t="e">
        <f t="shared" si="306"/>
        <v>#DIV/0!</v>
      </c>
    </row>
    <row r="423" spans="1:86" x14ac:dyDescent="0.25">
      <c r="A423" s="13"/>
      <c r="B423" s="13"/>
      <c r="C423" s="13"/>
      <c r="D423" s="24"/>
      <c r="E423" s="24"/>
      <c r="F423" s="100">
        <f t="shared" si="296"/>
        <v>0</v>
      </c>
      <c r="G423" s="21"/>
      <c r="J423" s="63"/>
      <c r="L423" s="63" t="s">
        <v>58</v>
      </c>
      <c r="M423" s="23" t="s">
        <v>61</v>
      </c>
      <c r="N423" s="13" t="s">
        <v>170</v>
      </c>
      <c r="O423" s="13" t="s">
        <v>148</v>
      </c>
      <c r="P423" s="13" t="s">
        <v>171</v>
      </c>
      <c r="U423" s="12">
        <f t="shared" si="309"/>
        <v>90</v>
      </c>
      <c r="X423" s="13"/>
      <c r="Y423" s="13"/>
      <c r="AA423" s="34" t="s">
        <v>84</v>
      </c>
      <c r="AB423" s="25">
        <v>0</v>
      </c>
      <c r="AC423" s="25">
        <f t="shared" si="297"/>
        <v>0</v>
      </c>
      <c r="AD423" s="55"/>
      <c r="AE423" s="55"/>
      <c r="AF423" s="45">
        <f t="shared" si="298"/>
        <v>0</v>
      </c>
      <c r="AG423" s="46" t="e">
        <f t="shared" si="310"/>
        <v>#DIV/0!</v>
      </c>
      <c r="AH423" s="26">
        <f t="shared" si="299"/>
        <v>0</v>
      </c>
      <c r="AI423" s="46" t="e">
        <f t="shared" si="311"/>
        <v>#DIV/0!</v>
      </c>
      <c r="AJ423" s="46" t="e">
        <f t="shared" si="312"/>
        <v>#DIV/0!</v>
      </c>
      <c r="AK423" s="61">
        <v>1</v>
      </c>
      <c r="AL423" s="27" t="e">
        <f t="shared" si="313"/>
        <v>#DIV/0!</v>
      </c>
      <c r="AM423" s="25" t="e">
        <f t="shared" si="300"/>
        <v>#DIV/0!</v>
      </c>
      <c r="AN423" s="25" t="e">
        <f t="shared" si="301"/>
        <v>#DIV/0!</v>
      </c>
      <c r="AO423" s="25" t="e">
        <f t="shared" si="314"/>
        <v>#DIV/0!</v>
      </c>
      <c r="AR423" s="11">
        <f t="shared" si="315"/>
        <v>180</v>
      </c>
      <c r="AS423" s="20" t="s">
        <v>147</v>
      </c>
      <c r="AU423" s="13" t="s">
        <v>142</v>
      </c>
      <c r="AV423" s="75" t="e">
        <f>VLOOKUP(AT423,Ülke!$A$1:$D$46,2,0)</f>
        <v>#N/A</v>
      </c>
      <c r="AW423" s="29" t="e">
        <f t="shared" si="316"/>
        <v>#DIV/0!</v>
      </c>
      <c r="AX423" s="64" t="e">
        <f t="shared" si="317"/>
        <v>#DIV/0!</v>
      </c>
      <c r="AY423" s="65">
        <v>43846</v>
      </c>
      <c r="AZ423" s="65">
        <v>44675</v>
      </c>
      <c r="BA423" s="50">
        <f t="shared" si="318"/>
        <v>-44675</v>
      </c>
      <c r="BB423" s="66" t="e">
        <f t="shared" si="319"/>
        <v>#DIV/0!</v>
      </c>
      <c r="BC423" s="67">
        <v>44676</v>
      </c>
      <c r="BD423" s="66" t="s">
        <v>118</v>
      </c>
      <c r="BE423" s="58" t="e">
        <f t="shared" si="320"/>
        <v>#DIV/0!</v>
      </c>
      <c r="BF423" s="30" t="e">
        <f t="shared" si="295"/>
        <v>#DIV/0!</v>
      </c>
      <c r="BG423" s="31"/>
      <c r="BH423" s="32" t="e">
        <f t="shared" si="321"/>
        <v>#DIV/0!</v>
      </c>
      <c r="BI423" s="28">
        <v>0.05</v>
      </c>
      <c r="BJ423" s="28">
        <v>2.5000000000000001E-2</v>
      </c>
      <c r="BK423" s="33" t="e">
        <f t="shared" si="302"/>
        <v>#DIV/0!</v>
      </c>
      <c r="BL423" s="33" t="e">
        <f t="shared" si="307"/>
        <v>#DIV/0!</v>
      </c>
      <c r="BM423" s="48" t="s">
        <v>139</v>
      </c>
      <c r="BO423" s="14" t="s">
        <v>84</v>
      </c>
      <c r="BP423" s="68"/>
      <c r="BQ423" s="14"/>
      <c r="BR423" s="35">
        <v>1257250.1000000001</v>
      </c>
      <c r="BS423" s="73">
        <v>62862.51</v>
      </c>
      <c r="BT423" s="98" t="e">
        <f t="shared" si="322"/>
        <v>#DIV/0!</v>
      </c>
      <c r="BU423" s="35">
        <v>45540</v>
      </c>
      <c r="BV423" s="36" t="s">
        <v>84</v>
      </c>
      <c r="BW423" s="37" t="s">
        <v>90</v>
      </c>
      <c r="BX423" s="38"/>
      <c r="BY423" s="36" t="s">
        <v>84</v>
      </c>
      <c r="BZ423" s="57">
        <v>2023</v>
      </c>
      <c r="CA423" s="32">
        <f>VLOOKUP(BZ423,$GP$1:$GR$17,2,0)</f>
        <v>31680</v>
      </c>
      <c r="CB423" s="32">
        <f>VLOOKUP(BZ423,$GP$1:$GR$17,3,0)</f>
        <v>264294</v>
      </c>
      <c r="CC423" s="32" t="e">
        <f t="shared" si="308"/>
        <v>#DIV/0!</v>
      </c>
      <c r="CD423" s="14" t="str">
        <f t="shared" si="303"/>
        <v/>
      </c>
      <c r="CF423" s="69">
        <f t="shared" si="304"/>
        <v>45540</v>
      </c>
      <c r="CG423" s="69" t="e">
        <f t="shared" si="305"/>
        <v>#DIV/0!</v>
      </c>
      <c r="CH423" s="69" t="e">
        <f t="shared" si="306"/>
        <v>#DIV/0!</v>
      </c>
    </row>
    <row r="424" spans="1:86" x14ac:dyDescent="0.25">
      <c r="A424" s="13"/>
      <c r="B424" s="13"/>
      <c r="C424" s="13"/>
      <c r="D424" s="24"/>
      <c r="E424" s="24"/>
      <c r="F424" s="100">
        <f t="shared" si="296"/>
        <v>0</v>
      </c>
      <c r="G424" s="21"/>
      <c r="J424" s="63"/>
      <c r="L424" s="63" t="s">
        <v>58</v>
      </c>
      <c r="M424" s="23" t="s">
        <v>61</v>
      </c>
      <c r="N424" s="13" t="s">
        <v>170</v>
      </c>
      <c r="O424" s="13" t="s">
        <v>148</v>
      </c>
      <c r="P424" s="13" t="s">
        <v>171</v>
      </c>
      <c r="U424" s="12">
        <f t="shared" si="309"/>
        <v>90</v>
      </c>
      <c r="X424" s="13"/>
      <c r="Y424" s="13"/>
      <c r="AA424" s="34" t="s">
        <v>84</v>
      </c>
      <c r="AB424" s="25">
        <v>0</v>
      </c>
      <c r="AC424" s="25">
        <f t="shared" si="297"/>
        <v>0</v>
      </c>
      <c r="AD424" s="55"/>
      <c r="AE424" s="55"/>
      <c r="AF424" s="45">
        <f t="shared" si="298"/>
        <v>0</v>
      </c>
      <c r="AG424" s="46" t="e">
        <f t="shared" si="310"/>
        <v>#DIV/0!</v>
      </c>
      <c r="AH424" s="26">
        <f t="shared" si="299"/>
        <v>0</v>
      </c>
      <c r="AI424" s="46" t="e">
        <f t="shared" si="311"/>
        <v>#DIV/0!</v>
      </c>
      <c r="AJ424" s="46" t="e">
        <f t="shared" si="312"/>
        <v>#DIV/0!</v>
      </c>
      <c r="AK424" s="61">
        <v>1</v>
      </c>
      <c r="AL424" s="27" t="e">
        <f t="shared" si="313"/>
        <v>#DIV/0!</v>
      </c>
      <c r="AM424" s="25" t="e">
        <f t="shared" si="300"/>
        <v>#DIV/0!</v>
      </c>
      <c r="AN424" s="25" t="e">
        <f t="shared" si="301"/>
        <v>#DIV/0!</v>
      </c>
      <c r="AO424" s="25" t="e">
        <f t="shared" si="314"/>
        <v>#DIV/0!</v>
      </c>
      <c r="AR424" s="11">
        <f t="shared" si="315"/>
        <v>180</v>
      </c>
      <c r="AS424" s="20" t="s">
        <v>147</v>
      </c>
      <c r="AU424" s="13" t="s">
        <v>142</v>
      </c>
      <c r="AV424" s="75" t="e">
        <f>VLOOKUP(AT424,Ülke!$A$1:$D$46,2,0)</f>
        <v>#N/A</v>
      </c>
      <c r="AW424" s="29" t="e">
        <f t="shared" si="316"/>
        <v>#DIV/0!</v>
      </c>
      <c r="AX424" s="64" t="e">
        <f t="shared" si="317"/>
        <v>#DIV/0!</v>
      </c>
      <c r="AY424" s="65">
        <v>43846</v>
      </c>
      <c r="AZ424" s="65">
        <v>44675</v>
      </c>
      <c r="BA424" s="50">
        <f t="shared" si="318"/>
        <v>-44675</v>
      </c>
      <c r="BB424" s="66" t="e">
        <f t="shared" si="319"/>
        <v>#DIV/0!</v>
      </c>
      <c r="BC424" s="67">
        <v>44676</v>
      </c>
      <c r="BD424" s="66" t="s">
        <v>118</v>
      </c>
      <c r="BE424" s="58" t="e">
        <f t="shared" si="320"/>
        <v>#DIV/0!</v>
      </c>
      <c r="BF424" s="30" t="e">
        <f t="shared" si="295"/>
        <v>#DIV/0!</v>
      </c>
      <c r="BG424" s="31"/>
      <c r="BH424" s="32" t="e">
        <f t="shared" si="321"/>
        <v>#DIV/0!</v>
      </c>
      <c r="BI424" s="28">
        <v>0.05</v>
      </c>
      <c r="BJ424" s="28">
        <v>2.5000000000000001E-2</v>
      </c>
      <c r="BK424" s="33" t="e">
        <f t="shared" si="302"/>
        <v>#DIV/0!</v>
      </c>
      <c r="BL424" s="33" t="e">
        <f t="shared" si="307"/>
        <v>#DIV/0!</v>
      </c>
      <c r="BM424" s="48" t="s">
        <v>139</v>
      </c>
      <c r="BO424" s="14" t="s">
        <v>84</v>
      </c>
      <c r="BP424" s="68"/>
      <c r="BQ424" s="14"/>
      <c r="BR424" s="35">
        <v>1257250.1000000001</v>
      </c>
      <c r="BS424" s="73">
        <v>62862.51</v>
      </c>
      <c r="BT424" s="98" t="e">
        <f t="shared" si="322"/>
        <v>#DIV/0!</v>
      </c>
      <c r="BU424" s="35">
        <v>45540</v>
      </c>
      <c r="BV424" s="36" t="s">
        <v>84</v>
      </c>
      <c r="BW424" s="37" t="s">
        <v>90</v>
      </c>
      <c r="BX424" s="38"/>
      <c r="BY424" s="36" t="s">
        <v>84</v>
      </c>
      <c r="BZ424" s="57">
        <v>2023</v>
      </c>
      <c r="CA424" s="32">
        <f>VLOOKUP(BZ424,$GP$1:$GR$17,2,0)</f>
        <v>31680</v>
      </c>
      <c r="CB424" s="32">
        <f>VLOOKUP(BZ424,$GP$1:$GR$17,3,0)</f>
        <v>264294</v>
      </c>
      <c r="CC424" s="32" t="e">
        <f t="shared" si="308"/>
        <v>#DIV/0!</v>
      </c>
      <c r="CD424" s="14" t="str">
        <f t="shared" si="303"/>
        <v/>
      </c>
      <c r="CF424" s="69">
        <f t="shared" si="304"/>
        <v>45540</v>
      </c>
      <c r="CG424" s="69" t="e">
        <f t="shared" si="305"/>
        <v>#DIV/0!</v>
      </c>
      <c r="CH424" s="69" t="e">
        <f t="shared" si="306"/>
        <v>#DIV/0!</v>
      </c>
    </row>
    <row r="425" spans="1:86" x14ac:dyDescent="0.25">
      <c r="A425" s="13"/>
      <c r="B425" s="13"/>
      <c r="C425" s="13"/>
      <c r="D425" s="24"/>
      <c r="E425" s="24"/>
      <c r="F425" s="100">
        <f t="shared" si="296"/>
        <v>0</v>
      </c>
      <c r="G425" s="21"/>
      <c r="J425" s="63"/>
      <c r="L425" s="63" t="s">
        <v>58</v>
      </c>
      <c r="M425" s="23" t="s">
        <v>61</v>
      </c>
      <c r="N425" s="13" t="s">
        <v>170</v>
      </c>
      <c r="O425" s="13" t="s">
        <v>148</v>
      </c>
      <c r="P425" s="13" t="s">
        <v>171</v>
      </c>
      <c r="U425" s="12">
        <f t="shared" si="309"/>
        <v>90</v>
      </c>
      <c r="X425" s="13"/>
      <c r="Y425" s="13"/>
      <c r="AA425" s="34" t="s">
        <v>84</v>
      </c>
      <c r="AB425" s="25">
        <v>0</v>
      </c>
      <c r="AC425" s="25">
        <f t="shared" si="297"/>
        <v>0</v>
      </c>
      <c r="AD425" s="55"/>
      <c r="AE425" s="55"/>
      <c r="AF425" s="45">
        <f t="shared" si="298"/>
        <v>0</v>
      </c>
      <c r="AG425" s="46" t="e">
        <f t="shared" si="310"/>
        <v>#DIV/0!</v>
      </c>
      <c r="AH425" s="26">
        <f t="shared" si="299"/>
        <v>0</v>
      </c>
      <c r="AI425" s="46" t="e">
        <f t="shared" si="311"/>
        <v>#DIV/0!</v>
      </c>
      <c r="AJ425" s="46" t="e">
        <f t="shared" si="312"/>
        <v>#DIV/0!</v>
      </c>
      <c r="AK425" s="61">
        <v>1</v>
      </c>
      <c r="AL425" s="27" t="e">
        <f t="shared" si="313"/>
        <v>#DIV/0!</v>
      </c>
      <c r="AM425" s="25" t="e">
        <f t="shared" si="300"/>
        <v>#DIV/0!</v>
      </c>
      <c r="AN425" s="25" t="e">
        <f t="shared" si="301"/>
        <v>#DIV/0!</v>
      </c>
      <c r="AO425" s="25" t="e">
        <f t="shared" si="314"/>
        <v>#DIV/0!</v>
      </c>
      <c r="AR425" s="11">
        <f t="shared" si="315"/>
        <v>180</v>
      </c>
      <c r="AS425" s="20" t="s">
        <v>147</v>
      </c>
      <c r="AU425" s="13" t="s">
        <v>142</v>
      </c>
      <c r="AV425" s="75" t="e">
        <f>VLOOKUP(AT425,Ülke!$A$1:$D$46,2,0)</f>
        <v>#N/A</v>
      </c>
      <c r="AW425" s="29" t="e">
        <f t="shared" si="316"/>
        <v>#DIV/0!</v>
      </c>
      <c r="AX425" s="64" t="e">
        <f t="shared" si="317"/>
        <v>#DIV/0!</v>
      </c>
      <c r="AY425" s="65">
        <v>43846</v>
      </c>
      <c r="AZ425" s="65">
        <v>44675</v>
      </c>
      <c r="BA425" s="50">
        <f t="shared" si="318"/>
        <v>-44675</v>
      </c>
      <c r="BB425" s="66" t="e">
        <f t="shared" si="319"/>
        <v>#DIV/0!</v>
      </c>
      <c r="BC425" s="67">
        <v>44676</v>
      </c>
      <c r="BD425" s="66" t="s">
        <v>118</v>
      </c>
      <c r="BE425" s="58" t="e">
        <f t="shared" si="320"/>
        <v>#DIV/0!</v>
      </c>
      <c r="BF425" s="30" t="e">
        <f t="shared" si="295"/>
        <v>#DIV/0!</v>
      </c>
      <c r="BG425" s="31"/>
      <c r="BH425" s="32" t="e">
        <f t="shared" si="321"/>
        <v>#DIV/0!</v>
      </c>
      <c r="BI425" s="28">
        <v>0.05</v>
      </c>
      <c r="BJ425" s="28">
        <v>2.5000000000000001E-2</v>
      </c>
      <c r="BK425" s="33" t="e">
        <f t="shared" si="302"/>
        <v>#DIV/0!</v>
      </c>
      <c r="BL425" s="33" t="e">
        <f t="shared" si="307"/>
        <v>#DIV/0!</v>
      </c>
      <c r="BM425" s="48" t="s">
        <v>139</v>
      </c>
      <c r="BO425" s="14" t="s">
        <v>84</v>
      </c>
      <c r="BP425" s="68"/>
      <c r="BQ425" s="14"/>
      <c r="BR425" s="35">
        <v>1257250.1000000001</v>
      </c>
      <c r="BS425" s="73">
        <v>62862.51</v>
      </c>
      <c r="BT425" s="98" t="e">
        <f t="shared" si="322"/>
        <v>#DIV/0!</v>
      </c>
      <c r="BU425" s="35">
        <v>45540</v>
      </c>
      <c r="BV425" s="36" t="s">
        <v>84</v>
      </c>
      <c r="BW425" s="37" t="s">
        <v>90</v>
      </c>
      <c r="BX425" s="38"/>
      <c r="BY425" s="36" t="s">
        <v>84</v>
      </c>
      <c r="BZ425" s="57">
        <v>2023</v>
      </c>
      <c r="CA425" s="32">
        <f>VLOOKUP(BZ425,$GP$1:$GR$17,2,0)</f>
        <v>31680</v>
      </c>
      <c r="CB425" s="32">
        <f>VLOOKUP(BZ425,$GP$1:$GR$17,3,0)</f>
        <v>264294</v>
      </c>
      <c r="CC425" s="32" t="e">
        <f t="shared" si="308"/>
        <v>#DIV/0!</v>
      </c>
      <c r="CD425" s="14" t="str">
        <f t="shared" si="303"/>
        <v/>
      </c>
      <c r="CF425" s="69">
        <f t="shared" si="304"/>
        <v>45540</v>
      </c>
      <c r="CG425" s="69" t="e">
        <f t="shared" si="305"/>
        <v>#DIV/0!</v>
      </c>
      <c r="CH425" s="69" t="e">
        <f t="shared" si="306"/>
        <v>#DIV/0!</v>
      </c>
    </row>
    <row r="426" spans="1:86" x14ac:dyDescent="0.25">
      <c r="A426" s="13"/>
      <c r="B426" s="13"/>
      <c r="C426" s="13"/>
      <c r="D426" s="24"/>
      <c r="E426" s="24"/>
      <c r="F426" s="100">
        <f t="shared" si="296"/>
        <v>0</v>
      </c>
      <c r="G426" s="21"/>
      <c r="J426" s="63"/>
      <c r="L426" s="63" t="s">
        <v>58</v>
      </c>
      <c r="M426" s="23" t="s">
        <v>61</v>
      </c>
      <c r="N426" s="13" t="s">
        <v>170</v>
      </c>
      <c r="O426" s="13" t="s">
        <v>148</v>
      </c>
      <c r="P426" s="13" t="s">
        <v>171</v>
      </c>
      <c r="U426" s="12">
        <f t="shared" si="309"/>
        <v>90</v>
      </c>
      <c r="X426" s="13"/>
      <c r="Y426" s="13"/>
      <c r="AA426" s="34" t="s">
        <v>84</v>
      </c>
      <c r="AB426" s="25">
        <v>0</v>
      </c>
      <c r="AC426" s="25">
        <f t="shared" si="297"/>
        <v>0</v>
      </c>
      <c r="AD426" s="55"/>
      <c r="AE426" s="55"/>
      <c r="AF426" s="45">
        <f t="shared" si="298"/>
        <v>0</v>
      </c>
      <c r="AG426" s="46" t="e">
        <f t="shared" si="310"/>
        <v>#DIV/0!</v>
      </c>
      <c r="AH426" s="26">
        <f t="shared" si="299"/>
        <v>0</v>
      </c>
      <c r="AI426" s="46" t="e">
        <f t="shared" si="311"/>
        <v>#DIV/0!</v>
      </c>
      <c r="AJ426" s="46" t="e">
        <f t="shared" si="312"/>
        <v>#DIV/0!</v>
      </c>
      <c r="AK426" s="61">
        <v>1</v>
      </c>
      <c r="AL426" s="27" t="e">
        <f t="shared" si="313"/>
        <v>#DIV/0!</v>
      </c>
      <c r="AM426" s="25" t="e">
        <f t="shared" si="300"/>
        <v>#DIV/0!</v>
      </c>
      <c r="AN426" s="25" t="e">
        <f t="shared" si="301"/>
        <v>#DIV/0!</v>
      </c>
      <c r="AO426" s="25" t="e">
        <f t="shared" si="314"/>
        <v>#DIV/0!</v>
      </c>
      <c r="AR426" s="11">
        <f t="shared" si="315"/>
        <v>180</v>
      </c>
      <c r="AS426" s="20" t="s">
        <v>147</v>
      </c>
      <c r="AU426" s="13" t="s">
        <v>142</v>
      </c>
      <c r="AV426" s="75" t="e">
        <f>VLOOKUP(AT426,Ülke!$A$1:$D$46,2,0)</f>
        <v>#N/A</v>
      </c>
      <c r="AW426" s="29" t="e">
        <f t="shared" si="316"/>
        <v>#DIV/0!</v>
      </c>
      <c r="AX426" s="64" t="e">
        <f t="shared" si="317"/>
        <v>#DIV/0!</v>
      </c>
      <c r="AY426" s="65">
        <v>43846</v>
      </c>
      <c r="AZ426" s="65">
        <v>44675</v>
      </c>
      <c r="BA426" s="50">
        <f t="shared" si="318"/>
        <v>-44675</v>
      </c>
      <c r="BB426" s="66" t="e">
        <f t="shared" si="319"/>
        <v>#DIV/0!</v>
      </c>
      <c r="BC426" s="67">
        <v>44676</v>
      </c>
      <c r="BD426" s="66" t="s">
        <v>118</v>
      </c>
      <c r="BE426" s="58" t="e">
        <f t="shared" si="320"/>
        <v>#DIV/0!</v>
      </c>
      <c r="BF426" s="30" t="e">
        <f t="shared" si="295"/>
        <v>#DIV/0!</v>
      </c>
      <c r="BG426" s="31"/>
      <c r="BH426" s="32" t="e">
        <f t="shared" si="321"/>
        <v>#DIV/0!</v>
      </c>
      <c r="BI426" s="28">
        <v>0.05</v>
      </c>
      <c r="BJ426" s="28">
        <v>2.5000000000000001E-2</v>
      </c>
      <c r="BK426" s="33" t="e">
        <f t="shared" si="302"/>
        <v>#DIV/0!</v>
      </c>
      <c r="BL426" s="33" t="e">
        <f t="shared" si="307"/>
        <v>#DIV/0!</v>
      </c>
      <c r="BM426" s="48" t="s">
        <v>139</v>
      </c>
      <c r="BO426" s="14" t="s">
        <v>84</v>
      </c>
      <c r="BP426" s="68"/>
      <c r="BQ426" s="14"/>
      <c r="BR426" s="35">
        <v>1257250.1000000001</v>
      </c>
      <c r="BS426" s="73">
        <v>62862.51</v>
      </c>
      <c r="BT426" s="98" t="e">
        <f t="shared" si="322"/>
        <v>#DIV/0!</v>
      </c>
      <c r="BU426" s="35">
        <v>45540</v>
      </c>
      <c r="BV426" s="36" t="s">
        <v>84</v>
      </c>
      <c r="BW426" s="37" t="s">
        <v>90</v>
      </c>
      <c r="BX426" s="38"/>
      <c r="BY426" s="36" t="s">
        <v>84</v>
      </c>
      <c r="BZ426" s="57">
        <v>2023</v>
      </c>
      <c r="CA426" s="32">
        <f>VLOOKUP(BZ426,$GP$1:$GR$17,2,0)</f>
        <v>31680</v>
      </c>
      <c r="CB426" s="32">
        <f>VLOOKUP(BZ426,$GP$1:$GR$17,3,0)</f>
        <v>264294</v>
      </c>
      <c r="CC426" s="32" t="e">
        <f t="shared" si="308"/>
        <v>#DIV/0!</v>
      </c>
      <c r="CD426" s="14" t="str">
        <f t="shared" si="303"/>
        <v/>
      </c>
      <c r="CF426" s="69">
        <f t="shared" si="304"/>
        <v>45540</v>
      </c>
      <c r="CG426" s="69" t="e">
        <f t="shared" si="305"/>
        <v>#DIV/0!</v>
      </c>
      <c r="CH426" s="69" t="e">
        <f t="shared" si="306"/>
        <v>#DIV/0!</v>
      </c>
    </row>
    <row r="427" spans="1:86" x14ac:dyDescent="0.25">
      <c r="A427" s="13"/>
      <c r="B427" s="13"/>
      <c r="C427" s="13"/>
      <c r="D427" s="24"/>
      <c r="E427" s="24"/>
      <c r="F427" s="100">
        <f t="shared" si="296"/>
        <v>0</v>
      </c>
      <c r="G427" s="21"/>
      <c r="J427" s="63"/>
      <c r="L427" s="63" t="s">
        <v>58</v>
      </c>
      <c r="M427" s="23" t="s">
        <v>61</v>
      </c>
      <c r="N427" s="13" t="s">
        <v>170</v>
      </c>
      <c r="O427" s="13" t="s">
        <v>148</v>
      </c>
      <c r="P427" s="13" t="s">
        <v>171</v>
      </c>
      <c r="U427" s="12">
        <f t="shared" si="309"/>
        <v>90</v>
      </c>
      <c r="X427" s="13"/>
      <c r="Y427" s="13"/>
      <c r="AA427" s="34" t="s">
        <v>84</v>
      </c>
      <c r="AB427" s="25">
        <v>0</v>
      </c>
      <c r="AC427" s="25">
        <f t="shared" si="297"/>
        <v>0</v>
      </c>
      <c r="AD427" s="55"/>
      <c r="AE427" s="55"/>
      <c r="AF427" s="45">
        <f t="shared" si="298"/>
        <v>0</v>
      </c>
      <c r="AG427" s="46" t="e">
        <f t="shared" si="310"/>
        <v>#DIV/0!</v>
      </c>
      <c r="AH427" s="26">
        <f t="shared" si="299"/>
        <v>0</v>
      </c>
      <c r="AI427" s="46" t="e">
        <f t="shared" si="311"/>
        <v>#DIV/0!</v>
      </c>
      <c r="AJ427" s="46" t="e">
        <f t="shared" si="312"/>
        <v>#DIV/0!</v>
      </c>
      <c r="AK427" s="61">
        <v>1</v>
      </c>
      <c r="AL427" s="27" t="e">
        <f t="shared" si="313"/>
        <v>#DIV/0!</v>
      </c>
      <c r="AM427" s="25" t="e">
        <f t="shared" si="300"/>
        <v>#DIV/0!</v>
      </c>
      <c r="AN427" s="25" t="e">
        <f t="shared" si="301"/>
        <v>#DIV/0!</v>
      </c>
      <c r="AO427" s="25" t="e">
        <f t="shared" si="314"/>
        <v>#DIV/0!</v>
      </c>
      <c r="AR427" s="11">
        <f t="shared" si="315"/>
        <v>180</v>
      </c>
      <c r="AS427" s="20" t="s">
        <v>147</v>
      </c>
      <c r="AU427" s="13" t="s">
        <v>142</v>
      </c>
      <c r="AV427" s="75" t="e">
        <f>VLOOKUP(AT427,Ülke!$A$1:$D$46,2,0)</f>
        <v>#N/A</v>
      </c>
      <c r="AW427" s="29" t="e">
        <f t="shared" si="316"/>
        <v>#DIV/0!</v>
      </c>
      <c r="AX427" s="64" t="e">
        <f t="shared" si="317"/>
        <v>#DIV/0!</v>
      </c>
      <c r="AY427" s="65">
        <v>43846</v>
      </c>
      <c r="AZ427" s="65">
        <v>44675</v>
      </c>
      <c r="BA427" s="50">
        <f t="shared" si="318"/>
        <v>-44675</v>
      </c>
      <c r="BB427" s="66" t="e">
        <f t="shared" si="319"/>
        <v>#DIV/0!</v>
      </c>
      <c r="BC427" s="67">
        <v>44676</v>
      </c>
      <c r="BD427" s="66" t="s">
        <v>118</v>
      </c>
      <c r="BE427" s="58" t="e">
        <f t="shared" si="320"/>
        <v>#DIV/0!</v>
      </c>
      <c r="BF427" s="30" t="e">
        <f t="shared" si="295"/>
        <v>#DIV/0!</v>
      </c>
      <c r="BG427" s="31"/>
      <c r="BH427" s="32" t="e">
        <f t="shared" si="321"/>
        <v>#DIV/0!</v>
      </c>
      <c r="BI427" s="28">
        <v>0.05</v>
      </c>
      <c r="BJ427" s="28">
        <v>2.5000000000000001E-2</v>
      </c>
      <c r="BK427" s="33" t="e">
        <f t="shared" si="302"/>
        <v>#DIV/0!</v>
      </c>
      <c r="BL427" s="33" t="e">
        <f t="shared" si="307"/>
        <v>#DIV/0!</v>
      </c>
      <c r="BM427" s="48" t="s">
        <v>139</v>
      </c>
      <c r="BO427" s="14" t="s">
        <v>84</v>
      </c>
      <c r="BP427" s="68"/>
      <c r="BQ427" s="14"/>
      <c r="BR427" s="35">
        <v>1257250.1000000001</v>
      </c>
      <c r="BS427" s="73">
        <v>62862.51</v>
      </c>
      <c r="BT427" s="98" t="e">
        <f t="shared" si="322"/>
        <v>#DIV/0!</v>
      </c>
      <c r="BU427" s="35">
        <v>45540</v>
      </c>
      <c r="BV427" s="36" t="s">
        <v>84</v>
      </c>
      <c r="BW427" s="37" t="s">
        <v>90</v>
      </c>
      <c r="BX427" s="38"/>
      <c r="BY427" s="36" t="s">
        <v>84</v>
      </c>
      <c r="BZ427" s="57">
        <v>2023</v>
      </c>
      <c r="CA427" s="32">
        <f>VLOOKUP(BZ427,$GP$1:$GR$17,2,0)</f>
        <v>31680</v>
      </c>
      <c r="CB427" s="32">
        <f>VLOOKUP(BZ427,$GP$1:$GR$17,3,0)</f>
        <v>264294</v>
      </c>
      <c r="CC427" s="32" t="e">
        <f t="shared" si="308"/>
        <v>#DIV/0!</v>
      </c>
      <c r="CD427" s="14" t="str">
        <f t="shared" si="303"/>
        <v/>
      </c>
      <c r="CF427" s="69">
        <f t="shared" si="304"/>
        <v>45540</v>
      </c>
      <c r="CG427" s="69" t="e">
        <f t="shared" si="305"/>
        <v>#DIV/0!</v>
      </c>
      <c r="CH427" s="69" t="e">
        <f t="shared" si="306"/>
        <v>#DIV/0!</v>
      </c>
    </row>
    <row r="428" spans="1:86" x14ac:dyDescent="0.25">
      <c r="A428" s="13"/>
      <c r="B428" s="13"/>
      <c r="C428" s="13"/>
      <c r="D428" s="24"/>
      <c r="E428" s="24"/>
      <c r="F428" s="100">
        <f t="shared" si="296"/>
        <v>0</v>
      </c>
      <c r="G428" s="21"/>
      <c r="J428" s="63"/>
      <c r="L428" s="63" t="s">
        <v>58</v>
      </c>
      <c r="M428" s="23" t="s">
        <v>61</v>
      </c>
      <c r="N428" s="13" t="s">
        <v>170</v>
      </c>
      <c r="O428" s="13" t="s">
        <v>148</v>
      </c>
      <c r="P428" s="13" t="s">
        <v>171</v>
      </c>
      <c r="U428" s="12">
        <f t="shared" si="309"/>
        <v>90</v>
      </c>
      <c r="X428" s="13"/>
      <c r="Y428" s="13"/>
      <c r="AA428" s="34" t="s">
        <v>84</v>
      </c>
      <c r="AB428" s="25">
        <v>0</v>
      </c>
      <c r="AC428" s="25">
        <f t="shared" si="297"/>
        <v>0</v>
      </c>
      <c r="AD428" s="55"/>
      <c r="AE428" s="55"/>
      <c r="AF428" s="45">
        <f t="shared" si="298"/>
        <v>0</v>
      </c>
      <c r="AG428" s="46" t="e">
        <f t="shared" si="310"/>
        <v>#DIV/0!</v>
      </c>
      <c r="AH428" s="26">
        <f t="shared" si="299"/>
        <v>0</v>
      </c>
      <c r="AI428" s="46" t="e">
        <f t="shared" si="311"/>
        <v>#DIV/0!</v>
      </c>
      <c r="AJ428" s="46" t="e">
        <f t="shared" si="312"/>
        <v>#DIV/0!</v>
      </c>
      <c r="AK428" s="61">
        <v>1</v>
      </c>
      <c r="AL428" s="27" t="e">
        <f t="shared" si="313"/>
        <v>#DIV/0!</v>
      </c>
      <c r="AM428" s="25" t="e">
        <f t="shared" si="300"/>
        <v>#DIV/0!</v>
      </c>
      <c r="AN428" s="25" t="e">
        <f t="shared" si="301"/>
        <v>#DIV/0!</v>
      </c>
      <c r="AO428" s="25" t="e">
        <f t="shared" si="314"/>
        <v>#DIV/0!</v>
      </c>
      <c r="AR428" s="11">
        <f t="shared" si="315"/>
        <v>180</v>
      </c>
      <c r="AS428" s="20" t="s">
        <v>147</v>
      </c>
      <c r="AU428" s="13" t="s">
        <v>142</v>
      </c>
      <c r="AV428" s="75" t="e">
        <f>VLOOKUP(AT428,Ülke!$A$1:$D$46,2,0)</f>
        <v>#N/A</v>
      </c>
      <c r="AW428" s="29" t="e">
        <f t="shared" si="316"/>
        <v>#DIV/0!</v>
      </c>
      <c r="AX428" s="64" t="e">
        <f t="shared" si="317"/>
        <v>#DIV/0!</v>
      </c>
      <c r="AY428" s="65">
        <v>43846</v>
      </c>
      <c r="AZ428" s="65">
        <v>44675</v>
      </c>
      <c r="BA428" s="50">
        <f t="shared" si="318"/>
        <v>-44675</v>
      </c>
      <c r="BB428" s="66" t="e">
        <f t="shared" si="319"/>
        <v>#DIV/0!</v>
      </c>
      <c r="BC428" s="67">
        <v>44676</v>
      </c>
      <c r="BD428" s="66" t="s">
        <v>118</v>
      </c>
      <c r="BE428" s="58" t="e">
        <f t="shared" si="320"/>
        <v>#DIV/0!</v>
      </c>
      <c r="BF428" s="30" t="e">
        <f t="shared" si="295"/>
        <v>#DIV/0!</v>
      </c>
      <c r="BG428" s="31"/>
      <c r="BH428" s="32" t="e">
        <f t="shared" si="321"/>
        <v>#DIV/0!</v>
      </c>
      <c r="BI428" s="28">
        <v>0.05</v>
      </c>
      <c r="BJ428" s="28">
        <v>2.5000000000000001E-2</v>
      </c>
      <c r="BK428" s="33" t="e">
        <f t="shared" si="302"/>
        <v>#DIV/0!</v>
      </c>
      <c r="BL428" s="33" t="e">
        <f t="shared" si="307"/>
        <v>#DIV/0!</v>
      </c>
      <c r="BM428" s="48" t="s">
        <v>139</v>
      </c>
      <c r="BO428" s="14" t="s">
        <v>84</v>
      </c>
      <c r="BP428" s="68"/>
      <c r="BQ428" s="14"/>
      <c r="BR428" s="35">
        <v>1257250.1000000001</v>
      </c>
      <c r="BS428" s="73">
        <v>62862.51</v>
      </c>
      <c r="BT428" s="98" t="e">
        <f t="shared" si="322"/>
        <v>#DIV/0!</v>
      </c>
      <c r="BU428" s="35">
        <v>45540</v>
      </c>
      <c r="BV428" s="36" t="s">
        <v>84</v>
      </c>
      <c r="BW428" s="37" t="s">
        <v>90</v>
      </c>
      <c r="BX428" s="38"/>
      <c r="BY428" s="36" t="s">
        <v>84</v>
      </c>
      <c r="BZ428" s="57">
        <v>2023</v>
      </c>
      <c r="CA428" s="32">
        <f>VLOOKUP(BZ428,$GP$1:$GR$17,2,0)</f>
        <v>31680</v>
      </c>
      <c r="CB428" s="32">
        <f>VLOOKUP(BZ428,$GP$1:$GR$17,3,0)</f>
        <v>264294</v>
      </c>
      <c r="CC428" s="32" t="e">
        <f t="shared" si="308"/>
        <v>#DIV/0!</v>
      </c>
      <c r="CD428" s="14" t="str">
        <f t="shared" si="303"/>
        <v/>
      </c>
      <c r="CF428" s="69">
        <f t="shared" si="304"/>
        <v>45540</v>
      </c>
      <c r="CG428" s="69" t="e">
        <f t="shared" si="305"/>
        <v>#DIV/0!</v>
      </c>
      <c r="CH428" s="69" t="e">
        <f t="shared" si="306"/>
        <v>#DIV/0!</v>
      </c>
    </row>
    <row r="429" spans="1:86" x14ac:dyDescent="0.25">
      <c r="A429" s="13"/>
      <c r="B429" s="13"/>
      <c r="C429" s="13"/>
      <c r="D429" s="24"/>
      <c r="E429" s="24"/>
      <c r="F429" s="100">
        <f t="shared" si="296"/>
        <v>0</v>
      </c>
      <c r="G429" s="21"/>
      <c r="J429" s="63"/>
      <c r="L429" s="63" t="s">
        <v>58</v>
      </c>
      <c r="M429" s="23" t="s">
        <v>61</v>
      </c>
      <c r="N429" s="13" t="s">
        <v>170</v>
      </c>
      <c r="O429" s="13" t="s">
        <v>148</v>
      </c>
      <c r="P429" s="13" t="s">
        <v>171</v>
      </c>
      <c r="U429" s="12">
        <f t="shared" si="309"/>
        <v>90</v>
      </c>
      <c r="X429" s="13"/>
      <c r="Y429" s="13"/>
      <c r="AA429" s="34" t="s">
        <v>84</v>
      </c>
      <c r="AB429" s="25">
        <v>0</v>
      </c>
      <c r="AC429" s="25">
        <f t="shared" si="297"/>
        <v>0</v>
      </c>
      <c r="AD429" s="55"/>
      <c r="AE429" s="55"/>
      <c r="AF429" s="45">
        <f t="shared" si="298"/>
        <v>0</v>
      </c>
      <c r="AG429" s="46" t="e">
        <f t="shared" si="310"/>
        <v>#DIV/0!</v>
      </c>
      <c r="AH429" s="26">
        <f t="shared" si="299"/>
        <v>0</v>
      </c>
      <c r="AI429" s="46" t="e">
        <f t="shared" si="311"/>
        <v>#DIV/0!</v>
      </c>
      <c r="AJ429" s="46" t="e">
        <f t="shared" si="312"/>
        <v>#DIV/0!</v>
      </c>
      <c r="AK429" s="61">
        <v>1</v>
      </c>
      <c r="AL429" s="27" t="e">
        <f t="shared" si="313"/>
        <v>#DIV/0!</v>
      </c>
      <c r="AM429" s="25" t="e">
        <f t="shared" si="300"/>
        <v>#DIV/0!</v>
      </c>
      <c r="AN429" s="25" t="e">
        <f t="shared" si="301"/>
        <v>#DIV/0!</v>
      </c>
      <c r="AO429" s="25" t="e">
        <f t="shared" si="314"/>
        <v>#DIV/0!</v>
      </c>
      <c r="AR429" s="11">
        <f t="shared" si="315"/>
        <v>180</v>
      </c>
      <c r="AS429" s="20" t="s">
        <v>147</v>
      </c>
      <c r="AU429" s="13" t="s">
        <v>142</v>
      </c>
      <c r="AV429" s="75" t="e">
        <f>VLOOKUP(AT429,Ülke!$A$1:$D$46,2,0)</f>
        <v>#N/A</v>
      </c>
      <c r="AW429" s="29" t="e">
        <f t="shared" si="316"/>
        <v>#DIV/0!</v>
      </c>
      <c r="AX429" s="64" t="e">
        <f t="shared" si="317"/>
        <v>#DIV/0!</v>
      </c>
      <c r="AY429" s="65">
        <v>43846</v>
      </c>
      <c r="AZ429" s="65">
        <v>44675</v>
      </c>
      <c r="BA429" s="50">
        <f t="shared" si="318"/>
        <v>-44675</v>
      </c>
      <c r="BB429" s="66" t="e">
        <f t="shared" si="319"/>
        <v>#DIV/0!</v>
      </c>
      <c r="BC429" s="67">
        <v>44676</v>
      </c>
      <c r="BD429" s="66" t="s">
        <v>118</v>
      </c>
      <c r="BE429" s="58" t="e">
        <f t="shared" si="320"/>
        <v>#DIV/0!</v>
      </c>
      <c r="BF429" s="30" t="e">
        <f t="shared" si="295"/>
        <v>#DIV/0!</v>
      </c>
      <c r="BG429" s="31"/>
      <c r="BH429" s="32" t="e">
        <f t="shared" si="321"/>
        <v>#DIV/0!</v>
      </c>
      <c r="BI429" s="28">
        <v>0.05</v>
      </c>
      <c r="BJ429" s="28">
        <v>2.5000000000000001E-2</v>
      </c>
      <c r="BK429" s="33" t="e">
        <f t="shared" si="302"/>
        <v>#DIV/0!</v>
      </c>
      <c r="BL429" s="33" t="e">
        <f t="shared" si="307"/>
        <v>#DIV/0!</v>
      </c>
      <c r="BM429" s="48" t="s">
        <v>139</v>
      </c>
      <c r="BO429" s="14" t="s">
        <v>84</v>
      </c>
      <c r="BP429" s="68"/>
      <c r="BQ429" s="14"/>
      <c r="BR429" s="35">
        <v>1257250.1000000001</v>
      </c>
      <c r="BS429" s="73">
        <v>62862.51</v>
      </c>
      <c r="BT429" s="98" t="e">
        <f t="shared" si="322"/>
        <v>#DIV/0!</v>
      </c>
      <c r="BU429" s="35">
        <v>45540</v>
      </c>
      <c r="BV429" s="36" t="s">
        <v>84</v>
      </c>
      <c r="BW429" s="37" t="s">
        <v>90</v>
      </c>
      <c r="BX429" s="38"/>
      <c r="BY429" s="36" t="s">
        <v>84</v>
      </c>
      <c r="BZ429" s="57">
        <v>2023</v>
      </c>
      <c r="CA429" s="32">
        <f>VLOOKUP(BZ429,$GP$1:$GR$17,2,0)</f>
        <v>31680</v>
      </c>
      <c r="CB429" s="32">
        <f>VLOOKUP(BZ429,$GP$1:$GR$17,3,0)</f>
        <v>264294</v>
      </c>
      <c r="CC429" s="32" t="e">
        <f t="shared" si="308"/>
        <v>#DIV/0!</v>
      </c>
      <c r="CD429" s="14" t="str">
        <f t="shared" si="303"/>
        <v/>
      </c>
      <c r="CF429" s="69">
        <f t="shared" si="304"/>
        <v>45540</v>
      </c>
      <c r="CG429" s="69" t="e">
        <f t="shared" si="305"/>
        <v>#DIV/0!</v>
      </c>
      <c r="CH429" s="69" t="e">
        <f t="shared" si="306"/>
        <v>#DIV/0!</v>
      </c>
    </row>
    <row r="430" spans="1:86" x14ac:dyDescent="0.25">
      <c r="A430" s="13"/>
      <c r="B430" s="13"/>
      <c r="C430" s="13"/>
      <c r="D430" s="24"/>
      <c r="E430" s="24"/>
      <c r="F430" s="100">
        <f t="shared" si="296"/>
        <v>0</v>
      </c>
      <c r="G430" s="21"/>
      <c r="J430" s="63"/>
      <c r="L430" s="63" t="s">
        <v>58</v>
      </c>
      <c r="M430" s="23" t="s">
        <v>61</v>
      </c>
      <c r="N430" s="13" t="s">
        <v>170</v>
      </c>
      <c r="O430" s="13" t="s">
        <v>148</v>
      </c>
      <c r="P430" s="13" t="s">
        <v>171</v>
      </c>
      <c r="U430" s="12">
        <f t="shared" si="309"/>
        <v>90</v>
      </c>
      <c r="X430" s="13"/>
      <c r="Y430" s="13"/>
      <c r="AA430" s="34" t="s">
        <v>84</v>
      </c>
      <c r="AB430" s="25">
        <v>0</v>
      </c>
      <c r="AC430" s="25">
        <f t="shared" si="297"/>
        <v>0</v>
      </c>
      <c r="AD430" s="55"/>
      <c r="AE430" s="55"/>
      <c r="AF430" s="45">
        <f t="shared" si="298"/>
        <v>0</v>
      </c>
      <c r="AG430" s="46" t="e">
        <f t="shared" si="310"/>
        <v>#DIV/0!</v>
      </c>
      <c r="AH430" s="26">
        <f t="shared" si="299"/>
        <v>0</v>
      </c>
      <c r="AI430" s="46" t="e">
        <f t="shared" si="311"/>
        <v>#DIV/0!</v>
      </c>
      <c r="AJ430" s="46" t="e">
        <f t="shared" si="312"/>
        <v>#DIV/0!</v>
      </c>
      <c r="AK430" s="61">
        <v>1</v>
      </c>
      <c r="AL430" s="27" t="e">
        <f t="shared" si="313"/>
        <v>#DIV/0!</v>
      </c>
      <c r="AM430" s="25" t="e">
        <f t="shared" si="300"/>
        <v>#DIV/0!</v>
      </c>
      <c r="AN430" s="25" t="e">
        <f t="shared" si="301"/>
        <v>#DIV/0!</v>
      </c>
      <c r="AO430" s="25" t="e">
        <f t="shared" si="314"/>
        <v>#DIV/0!</v>
      </c>
      <c r="AR430" s="11">
        <f t="shared" si="315"/>
        <v>180</v>
      </c>
      <c r="AS430" s="20" t="s">
        <v>147</v>
      </c>
      <c r="AU430" s="13" t="s">
        <v>142</v>
      </c>
      <c r="AV430" s="75" t="e">
        <f>VLOOKUP(AT430,Ülke!$A$1:$D$46,2,0)</f>
        <v>#N/A</v>
      </c>
      <c r="AW430" s="29" t="e">
        <f t="shared" si="316"/>
        <v>#DIV/0!</v>
      </c>
      <c r="AX430" s="64" t="e">
        <f t="shared" si="317"/>
        <v>#DIV/0!</v>
      </c>
      <c r="AY430" s="65">
        <v>43846</v>
      </c>
      <c r="AZ430" s="65">
        <v>44675</v>
      </c>
      <c r="BA430" s="50">
        <f t="shared" si="318"/>
        <v>-44675</v>
      </c>
      <c r="BB430" s="66" t="e">
        <f t="shared" si="319"/>
        <v>#DIV/0!</v>
      </c>
      <c r="BC430" s="67">
        <v>44676</v>
      </c>
      <c r="BD430" s="66" t="s">
        <v>118</v>
      </c>
      <c r="BE430" s="58" t="e">
        <f t="shared" si="320"/>
        <v>#DIV/0!</v>
      </c>
      <c r="BF430" s="30" t="e">
        <f t="shared" si="295"/>
        <v>#DIV/0!</v>
      </c>
      <c r="BG430" s="31"/>
      <c r="BH430" s="32" t="e">
        <f t="shared" si="321"/>
        <v>#DIV/0!</v>
      </c>
      <c r="BI430" s="28">
        <v>0.05</v>
      </c>
      <c r="BJ430" s="28">
        <v>2.5000000000000001E-2</v>
      </c>
      <c r="BK430" s="33" t="e">
        <f t="shared" si="302"/>
        <v>#DIV/0!</v>
      </c>
      <c r="BL430" s="33" t="e">
        <f t="shared" si="307"/>
        <v>#DIV/0!</v>
      </c>
      <c r="BM430" s="48" t="s">
        <v>139</v>
      </c>
      <c r="BO430" s="14" t="s">
        <v>84</v>
      </c>
      <c r="BP430" s="68"/>
      <c r="BQ430" s="14"/>
      <c r="BR430" s="35">
        <v>1257250.1000000001</v>
      </c>
      <c r="BS430" s="73">
        <v>62862.51</v>
      </c>
      <c r="BT430" s="98" t="e">
        <f t="shared" si="322"/>
        <v>#DIV/0!</v>
      </c>
      <c r="BU430" s="35">
        <v>45540</v>
      </c>
      <c r="BV430" s="36" t="s">
        <v>84</v>
      </c>
      <c r="BW430" s="37" t="s">
        <v>90</v>
      </c>
      <c r="BX430" s="38"/>
      <c r="BY430" s="36" t="s">
        <v>84</v>
      </c>
      <c r="BZ430" s="57">
        <v>2023</v>
      </c>
      <c r="CA430" s="32">
        <f>VLOOKUP(BZ430,$GP$1:$GR$17,2,0)</f>
        <v>31680</v>
      </c>
      <c r="CB430" s="32">
        <f>VLOOKUP(BZ430,$GP$1:$GR$17,3,0)</f>
        <v>264294</v>
      </c>
      <c r="CC430" s="32" t="e">
        <f t="shared" si="308"/>
        <v>#DIV/0!</v>
      </c>
      <c r="CD430" s="14" t="str">
        <f t="shared" si="303"/>
        <v/>
      </c>
      <c r="CF430" s="69">
        <f t="shared" si="304"/>
        <v>45540</v>
      </c>
      <c r="CG430" s="69" t="e">
        <f t="shared" si="305"/>
        <v>#DIV/0!</v>
      </c>
      <c r="CH430" s="69" t="e">
        <f t="shared" si="306"/>
        <v>#DIV/0!</v>
      </c>
    </row>
    <row r="431" spans="1:86" x14ac:dyDescent="0.25">
      <c r="A431" s="13"/>
      <c r="B431" s="13"/>
      <c r="C431" s="13"/>
      <c r="D431" s="24"/>
      <c r="E431" s="24"/>
      <c r="F431" s="100">
        <f t="shared" si="296"/>
        <v>0</v>
      </c>
      <c r="G431" s="21"/>
      <c r="J431" s="63"/>
      <c r="L431" s="63" t="s">
        <v>58</v>
      </c>
      <c r="M431" s="23" t="s">
        <v>61</v>
      </c>
      <c r="N431" s="13" t="s">
        <v>170</v>
      </c>
      <c r="O431" s="13" t="s">
        <v>148</v>
      </c>
      <c r="P431" s="13" t="s">
        <v>171</v>
      </c>
      <c r="U431" s="12">
        <f t="shared" si="309"/>
        <v>90</v>
      </c>
      <c r="X431" s="13"/>
      <c r="Y431" s="13"/>
      <c r="AA431" s="34" t="s">
        <v>84</v>
      </c>
      <c r="AB431" s="25">
        <v>0</v>
      </c>
      <c r="AC431" s="25">
        <f t="shared" si="297"/>
        <v>0</v>
      </c>
      <c r="AD431" s="55"/>
      <c r="AE431" s="55"/>
      <c r="AF431" s="45">
        <f t="shared" si="298"/>
        <v>0</v>
      </c>
      <c r="AG431" s="46" t="e">
        <f t="shared" si="310"/>
        <v>#DIV/0!</v>
      </c>
      <c r="AH431" s="26">
        <f t="shared" si="299"/>
        <v>0</v>
      </c>
      <c r="AI431" s="46" t="e">
        <f t="shared" si="311"/>
        <v>#DIV/0!</v>
      </c>
      <c r="AJ431" s="46" t="e">
        <f t="shared" si="312"/>
        <v>#DIV/0!</v>
      </c>
      <c r="AK431" s="61">
        <v>1</v>
      </c>
      <c r="AL431" s="27" t="e">
        <f t="shared" si="313"/>
        <v>#DIV/0!</v>
      </c>
      <c r="AM431" s="25" t="e">
        <f t="shared" si="300"/>
        <v>#DIV/0!</v>
      </c>
      <c r="AN431" s="25" t="e">
        <f t="shared" si="301"/>
        <v>#DIV/0!</v>
      </c>
      <c r="AO431" s="25" t="e">
        <f t="shared" si="314"/>
        <v>#DIV/0!</v>
      </c>
      <c r="AR431" s="11">
        <f t="shared" si="315"/>
        <v>180</v>
      </c>
      <c r="AS431" s="20" t="s">
        <v>147</v>
      </c>
      <c r="AU431" s="13" t="s">
        <v>142</v>
      </c>
      <c r="AV431" s="75" t="e">
        <f>VLOOKUP(AT431,Ülke!$A$1:$D$46,2,0)</f>
        <v>#N/A</v>
      </c>
      <c r="AW431" s="29" t="e">
        <f t="shared" si="316"/>
        <v>#DIV/0!</v>
      </c>
      <c r="AX431" s="64" t="e">
        <f t="shared" si="317"/>
        <v>#DIV/0!</v>
      </c>
      <c r="AY431" s="65">
        <v>43846</v>
      </c>
      <c r="AZ431" s="65">
        <v>44675</v>
      </c>
      <c r="BA431" s="50">
        <f t="shared" si="318"/>
        <v>-44675</v>
      </c>
      <c r="BB431" s="66" t="e">
        <f t="shared" si="319"/>
        <v>#DIV/0!</v>
      </c>
      <c r="BC431" s="67">
        <v>44676</v>
      </c>
      <c r="BD431" s="66" t="s">
        <v>118</v>
      </c>
      <c r="BE431" s="58" t="e">
        <f t="shared" si="320"/>
        <v>#DIV/0!</v>
      </c>
      <c r="BF431" s="30" t="e">
        <f t="shared" si="295"/>
        <v>#DIV/0!</v>
      </c>
      <c r="BG431" s="31"/>
      <c r="BH431" s="32" t="e">
        <f t="shared" si="321"/>
        <v>#DIV/0!</v>
      </c>
      <c r="BI431" s="28">
        <v>0.05</v>
      </c>
      <c r="BJ431" s="28">
        <v>2.5000000000000001E-2</v>
      </c>
      <c r="BK431" s="33" t="e">
        <f t="shared" si="302"/>
        <v>#DIV/0!</v>
      </c>
      <c r="BL431" s="33" t="e">
        <f t="shared" si="307"/>
        <v>#DIV/0!</v>
      </c>
      <c r="BM431" s="48" t="s">
        <v>139</v>
      </c>
      <c r="BO431" s="14" t="s">
        <v>84</v>
      </c>
      <c r="BP431" s="68"/>
      <c r="BQ431" s="14"/>
      <c r="BR431" s="35">
        <v>1257250.1000000001</v>
      </c>
      <c r="BS431" s="73">
        <v>62862.51</v>
      </c>
      <c r="BT431" s="98" t="e">
        <f t="shared" si="322"/>
        <v>#DIV/0!</v>
      </c>
      <c r="BU431" s="35">
        <v>45540</v>
      </c>
      <c r="BV431" s="36" t="s">
        <v>84</v>
      </c>
      <c r="BW431" s="37" t="s">
        <v>90</v>
      </c>
      <c r="BX431" s="38"/>
      <c r="BY431" s="36" t="s">
        <v>84</v>
      </c>
      <c r="BZ431" s="57">
        <v>2023</v>
      </c>
      <c r="CA431" s="32">
        <f>VLOOKUP(BZ431,$GP$1:$GR$17,2,0)</f>
        <v>31680</v>
      </c>
      <c r="CB431" s="32">
        <f>VLOOKUP(BZ431,$GP$1:$GR$17,3,0)</f>
        <v>264294</v>
      </c>
      <c r="CC431" s="32" t="e">
        <f t="shared" si="308"/>
        <v>#DIV/0!</v>
      </c>
      <c r="CD431" s="14" t="str">
        <f t="shared" si="303"/>
        <v/>
      </c>
      <c r="CF431" s="69">
        <f t="shared" si="304"/>
        <v>45540</v>
      </c>
      <c r="CG431" s="69" t="e">
        <f t="shared" si="305"/>
        <v>#DIV/0!</v>
      </c>
      <c r="CH431" s="69" t="e">
        <f t="shared" si="306"/>
        <v>#DIV/0!</v>
      </c>
    </row>
    <row r="432" spans="1:86" x14ac:dyDescent="0.25">
      <c r="A432" s="13"/>
      <c r="B432" s="13"/>
      <c r="C432" s="13"/>
      <c r="D432" s="24"/>
      <c r="E432" s="24"/>
      <c r="F432" s="100">
        <f t="shared" si="296"/>
        <v>0</v>
      </c>
      <c r="G432" s="21"/>
      <c r="J432" s="63"/>
      <c r="L432" s="63" t="s">
        <v>58</v>
      </c>
      <c r="M432" s="23" t="s">
        <v>61</v>
      </c>
      <c r="N432" s="13" t="s">
        <v>170</v>
      </c>
      <c r="O432" s="13" t="s">
        <v>148</v>
      </c>
      <c r="P432" s="13" t="s">
        <v>171</v>
      </c>
      <c r="U432" s="12">
        <f t="shared" si="309"/>
        <v>90</v>
      </c>
      <c r="X432" s="13"/>
      <c r="Y432" s="13"/>
      <c r="AA432" s="34" t="s">
        <v>84</v>
      </c>
      <c r="AB432" s="25">
        <v>0</v>
      </c>
      <c r="AC432" s="25">
        <f t="shared" si="297"/>
        <v>0</v>
      </c>
      <c r="AD432" s="55"/>
      <c r="AE432" s="55"/>
      <c r="AF432" s="45">
        <f t="shared" si="298"/>
        <v>0</v>
      </c>
      <c r="AG432" s="46" t="e">
        <f t="shared" si="310"/>
        <v>#DIV/0!</v>
      </c>
      <c r="AH432" s="26">
        <f t="shared" si="299"/>
        <v>0</v>
      </c>
      <c r="AI432" s="46" t="e">
        <f t="shared" si="311"/>
        <v>#DIV/0!</v>
      </c>
      <c r="AJ432" s="46" t="e">
        <f t="shared" si="312"/>
        <v>#DIV/0!</v>
      </c>
      <c r="AK432" s="61">
        <v>1</v>
      </c>
      <c r="AL432" s="27" t="e">
        <f t="shared" si="313"/>
        <v>#DIV/0!</v>
      </c>
      <c r="AM432" s="25" t="e">
        <f t="shared" si="300"/>
        <v>#DIV/0!</v>
      </c>
      <c r="AN432" s="25" t="e">
        <f t="shared" si="301"/>
        <v>#DIV/0!</v>
      </c>
      <c r="AO432" s="25" t="e">
        <f t="shared" si="314"/>
        <v>#DIV/0!</v>
      </c>
      <c r="AR432" s="11">
        <f t="shared" si="315"/>
        <v>180</v>
      </c>
      <c r="AS432" s="20" t="s">
        <v>147</v>
      </c>
      <c r="AU432" s="13" t="s">
        <v>142</v>
      </c>
      <c r="AV432" s="75" t="e">
        <f>VLOOKUP(AT432,Ülke!$A$1:$D$46,2,0)</f>
        <v>#N/A</v>
      </c>
      <c r="AW432" s="29" t="e">
        <f t="shared" si="316"/>
        <v>#DIV/0!</v>
      </c>
      <c r="AX432" s="64" t="e">
        <f t="shared" si="317"/>
        <v>#DIV/0!</v>
      </c>
      <c r="AY432" s="65">
        <v>43846</v>
      </c>
      <c r="AZ432" s="65">
        <v>44675</v>
      </c>
      <c r="BA432" s="50">
        <f t="shared" si="318"/>
        <v>-44675</v>
      </c>
      <c r="BB432" s="66" t="e">
        <f t="shared" si="319"/>
        <v>#DIV/0!</v>
      </c>
      <c r="BC432" s="67">
        <v>44676</v>
      </c>
      <c r="BD432" s="66" t="s">
        <v>118</v>
      </c>
      <c r="BE432" s="58" t="e">
        <f t="shared" si="320"/>
        <v>#DIV/0!</v>
      </c>
      <c r="BF432" s="30" t="e">
        <f t="shared" si="295"/>
        <v>#DIV/0!</v>
      </c>
      <c r="BG432" s="31"/>
      <c r="BH432" s="32" t="e">
        <f t="shared" si="321"/>
        <v>#DIV/0!</v>
      </c>
      <c r="BI432" s="28">
        <v>0.05</v>
      </c>
      <c r="BJ432" s="28">
        <v>2.5000000000000001E-2</v>
      </c>
      <c r="BK432" s="33" t="e">
        <f t="shared" si="302"/>
        <v>#DIV/0!</v>
      </c>
      <c r="BL432" s="33" t="e">
        <f t="shared" si="307"/>
        <v>#DIV/0!</v>
      </c>
      <c r="BM432" s="48" t="s">
        <v>139</v>
      </c>
      <c r="BO432" s="14" t="s">
        <v>84</v>
      </c>
      <c r="BP432" s="68"/>
      <c r="BQ432" s="14"/>
      <c r="BR432" s="35">
        <v>1257250.1000000001</v>
      </c>
      <c r="BS432" s="73">
        <v>62862.51</v>
      </c>
      <c r="BT432" s="98" t="e">
        <f t="shared" si="322"/>
        <v>#DIV/0!</v>
      </c>
      <c r="BU432" s="35">
        <v>45540</v>
      </c>
      <c r="BV432" s="36" t="s">
        <v>84</v>
      </c>
      <c r="BW432" s="37" t="s">
        <v>90</v>
      </c>
      <c r="BX432" s="38"/>
      <c r="BY432" s="36" t="s">
        <v>84</v>
      </c>
      <c r="BZ432" s="57">
        <v>2023</v>
      </c>
      <c r="CA432" s="32">
        <f>VLOOKUP(BZ432,$GP$1:$GR$17,2,0)</f>
        <v>31680</v>
      </c>
      <c r="CB432" s="32">
        <f>VLOOKUP(BZ432,$GP$1:$GR$17,3,0)</f>
        <v>264294</v>
      </c>
      <c r="CC432" s="32" t="e">
        <f t="shared" si="308"/>
        <v>#DIV/0!</v>
      </c>
      <c r="CD432" s="14" t="str">
        <f t="shared" si="303"/>
        <v/>
      </c>
      <c r="CF432" s="69">
        <f t="shared" si="304"/>
        <v>45540</v>
      </c>
      <c r="CG432" s="69" t="e">
        <f t="shared" si="305"/>
        <v>#DIV/0!</v>
      </c>
      <c r="CH432" s="69" t="e">
        <f t="shared" si="306"/>
        <v>#DIV/0!</v>
      </c>
    </row>
    <row r="433" spans="1:86" x14ac:dyDescent="0.25">
      <c r="A433" s="13"/>
      <c r="B433" s="13"/>
      <c r="C433" s="13"/>
      <c r="D433" s="24"/>
      <c r="E433" s="24"/>
      <c r="F433" s="100">
        <f t="shared" si="296"/>
        <v>0</v>
      </c>
      <c r="G433" s="21"/>
      <c r="J433" s="63"/>
      <c r="L433" s="63" t="s">
        <v>58</v>
      </c>
      <c r="M433" s="23" t="s">
        <v>61</v>
      </c>
      <c r="N433" s="13" t="s">
        <v>170</v>
      </c>
      <c r="O433" s="13" t="s">
        <v>148</v>
      </c>
      <c r="P433" s="13" t="s">
        <v>171</v>
      </c>
      <c r="U433" s="12">
        <f t="shared" si="309"/>
        <v>90</v>
      </c>
      <c r="X433" s="13"/>
      <c r="Y433" s="13"/>
      <c r="AA433" s="34" t="s">
        <v>84</v>
      </c>
      <c r="AB433" s="25">
        <v>0</v>
      </c>
      <c r="AC433" s="25">
        <f t="shared" si="297"/>
        <v>0</v>
      </c>
      <c r="AD433" s="55"/>
      <c r="AE433" s="55"/>
      <c r="AF433" s="45">
        <f t="shared" si="298"/>
        <v>0</v>
      </c>
      <c r="AG433" s="46" t="e">
        <f t="shared" si="310"/>
        <v>#DIV/0!</v>
      </c>
      <c r="AH433" s="26">
        <f t="shared" si="299"/>
        <v>0</v>
      </c>
      <c r="AI433" s="46" t="e">
        <f t="shared" si="311"/>
        <v>#DIV/0!</v>
      </c>
      <c r="AJ433" s="46" t="e">
        <f t="shared" si="312"/>
        <v>#DIV/0!</v>
      </c>
      <c r="AK433" s="61">
        <v>1</v>
      </c>
      <c r="AL433" s="27" t="e">
        <f t="shared" si="313"/>
        <v>#DIV/0!</v>
      </c>
      <c r="AM433" s="25" t="e">
        <f t="shared" si="300"/>
        <v>#DIV/0!</v>
      </c>
      <c r="AN433" s="25" t="e">
        <f t="shared" si="301"/>
        <v>#DIV/0!</v>
      </c>
      <c r="AO433" s="25" t="e">
        <f t="shared" si="314"/>
        <v>#DIV/0!</v>
      </c>
      <c r="AR433" s="11">
        <f t="shared" si="315"/>
        <v>180</v>
      </c>
      <c r="AS433" s="20" t="s">
        <v>147</v>
      </c>
      <c r="AU433" s="13" t="s">
        <v>142</v>
      </c>
      <c r="AV433" s="75" t="e">
        <f>VLOOKUP(AT433,Ülke!$A$1:$D$46,2,0)</f>
        <v>#N/A</v>
      </c>
      <c r="AW433" s="29" t="e">
        <f t="shared" si="316"/>
        <v>#DIV/0!</v>
      </c>
      <c r="AX433" s="64" t="e">
        <f t="shared" si="317"/>
        <v>#DIV/0!</v>
      </c>
      <c r="AY433" s="65">
        <v>43846</v>
      </c>
      <c r="AZ433" s="65">
        <v>44675</v>
      </c>
      <c r="BA433" s="50">
        <f t="shared" si="318"/>
        <v>-44675</v>
      </c>
      <c r="BB433" s="66" t="e">
        <f t="shared" si="319"/>
        <v>#DIV/0!</v>
      </c>
      <c r="BC433" s="67">
        <v>44676</v>
      </c>
      <c r="BD433" s="66" t="s">
        <v>118</v>
      </c>
      <c r="BE433" s="58" t="e">
        <f t="shared" si="320"/>
        <v>#DIV/0!</v>
      </c>
      <c r="BF433" s="30" t="e">
        <f t="shared" si="295"/>
        <v>#DIV/0!</v>
      </c>
      <c r="BG433" s="31"/>
      <c r="BH433" s="32" t="e">
        <f t="shared" si="321"/>
        <v>#DIV/0!</v>
      </c>
      <c r="BI433" s="28">
        <v>0.05</v>
      </c>
      <c r="BJ433" s="28">
        <v>2.5000000000000001E-2</v>
      </c>
      <c r="BK433" s="33" t="e">
        <f t="shared" si="302"/>
        <v>#DIV/0!</v>
      </c>
      <c r="BL433" s="33" t="e">
        <f t="shared" si="307"/>
        <v>#DIV/0!</v>
      </c>
      <c r="BM433" s="48" t="s">
        <v>139</v>
      </c>
      <c r="BO433" s="14" t="s">
        <v>84</v>
      </c>
      <c r="BP433" s="68"/>
      <c r="BQ433" s="14"/>
      <c r="BR433" s="35">
        <v>1257250.1000000001</v>
      </c>
      <c r="BS433" s="73">
        <v>62862.51</v>
      </c>
      <c r="BT433" s="98" t="e">
        <f t="shared" si="322"/>
        <v>#DIV/0!</v>
      </c>
      <c r="BU433" s="35">
        <v>45540</v>
      </c>
      <c r="BV433" s="36" t="s">
        <v>84</v>
      </c>
      <c r="BW433" s="37" t="s">
        <v>90</v>
      </c>
      <c r="BX433" s="38"/>
      <c r="BY433" s="36" t="s">
        <v>84</v>
      </c>
      <c r="BZ433" s="57">
        <v>2023</v>
      </c>
      <c r="CA433" s="32">
        <f>VLOOKUP(BZ433,$GP$1:$GR$17,2,0)</f>
        <v>31680</v>
      </c>
      <c r="CB433" s="32">
        <f>VLOOKUP(BZ433,$GP$1:$GR$17,3,0)</f>
        <v>264294</v>
      </c>
      <c r="CC433" s="32" t="e">
        <f t="shared" si="308"/>
        <v>#DIV/0!</v>
      </c>
      <c r="CD433" s="14" t="str">
        <f t="shared" si="303"/>
        <v/>
      </c>
      <c r="CF433" s="69">
        <f t="shared" si="304"/>
        <v>45540</v>
      </c>
      <c r="CG433" s="69" t="e">
        <f t="shared" si="305"/>
        <v>#DIV/0!</v>
      </c>
      <c r="CH433" s="69" t="e">
        <f t="shared" si="306"/>
        <v>#DIV/0!</v>
      </c>
    </row>
    <row r="434" spans="1:86" x14ac:dyDescent="0.25">
      <c r="A434" s="13"/>
      <c r="B434" s="13"/>
      <c r="C434" s="13"/>
      <c r="D434" s="24"/>
      <c r="E434" s="24"/>
      <c r="F434" s="100">
        <f t="shared" si="296"/>
        <v>0</v>
      </c>
      <c r="G434" s="21"/>
      <c r="J434" s="63"/>
      <c r="L434" s="63" t="s">
        <v>58</v>
      </c>
      <c r="M434" s="23" t="s">
        <v>61</v>
      </c>
      <c r="N434" s="13" t="s">
        <v>170</v>
      </c>
      <c r="O434" s="13" t="s">
        <v>148</v>
      </c>
      <c r="P434" s="13" t="s">
        <v>171</v>
      </c>
      <c r="U434" s="12">
        <f t="shared" si="309"/>
        <v>90</v>
      </c>
      <c r="X434" s="13"/>
      <c r="Y434" s="13"/>
      <c r="AA434" s="34" t="s">
        <v>84</v>
      </c>
      <c r="AB434" s="25">
        <v>0</v>
      </c>
      <c r="AC434" s="25">
        <f t="shared" si="297"/>
        <v>0</v>
      </c>
      <c r="AD434" s="55"/>
      <c r="AE434" s="55"/>
      <c r="AF434" s="45">
        <f t="shared" si="298"/>
        <v>0</v>
      </c>
      <c r="AG434" s="46" t="e">
        <f t="shared" si="310"/>
        <v>#DIV/0!</v>
      </c>
      <c r="AH434" s="26">
        <f t="shared" si="299"/>
        <v>0</v>
      </c>
      <c r="AI434" s="46" t="e">
        <f t="shared" si="311"/>
        <v>#DIV/0!</v>
      </c>
      <c r="AJ434" s="46" t="e">
        <f t="shared" si="312"/>
        <v>#DIV/0!</v>
      </c>
      <c r="AK434" s="61">
        <v>1</v>
      </c>
      <c r="AL434" s="27" t="e">
        <f t="shared" si="313"/>
        <v>#DIV/0!</v>
      </c>
      <c r="AM434" s="25" t="e">
        <f t="shared" si="300"/>
        <v>#DIV/0!</v>
      </c>
      <c r="AN434" s="25" t="e">
        <f t="shared" si="301"/>
        <v>#DIV/0!</v>
      </c>
      <c r="AO434" s="25" t="e">
        <f t="shared" si="314"/>
        <v>#DIV/0!</v>
      </c>
      <c r="AR434" s="11">
        <f t="shared" si="315"/>
        <v>180</v>
      </c>
      <c r="AS434" s="20" t="s">
        <v>147</v>
      </c>
      <c r="AU434" s="13" t="s">
        <v>142</v>
      </c>
      <c r="AV434" s="75" t="e">
        <f>VLOOKUP(AT434,Ülke!$A$1:$D$46,2,0)</f>
        <v>#N/A</v>
      </c>
      <c r="AW434" s="29" t="e">
        <f t="shared" si="316"/>
        <v>#DIV/0!</v>
      </c>
      <c r="AX434" s="64" t="e">
        <f t="shared" si="317"/>
        <v>#DIV/0!</v>
      </c>
      <c r="AY434" s="65">
        <v>43846</v>
      </c>
      <c r="AZ434" s="65">
        <v>44675</v>
      </c>
      <c r="BA434" s="50">
        <f t="shared" si="318"/>
        <v>-44675</v>
      </c>
      <c r="BB434" s="66" t="e">
        <f t="shared" si="319"/>
        <v>#DIV/0!</v>
      </c>
      <c r="BC434" s="67">
        <v>44676</v>
      </c>
      <c r="BD434" s="66" t="s">
        <v>118</v>
      </c>
      <c r="BE434" s="58" t="e">
        <f t="shared" si="320"/>
        <v>#DIV/0!</v>
      </c>
      <c r="BF434" s="30" t="e">
        <f t="shared" si="295"/>
        <v>#DIV/0!</v>
      </c>
      <c r="BG434" s="31"/>
      <c r="BH434" s="32" t="e">
        <f t="shared" si="321"/>
        <v>#DIV/0!</v>
      </c>
      <c r="BI434" s="28">
        <v>0.05</v>
      </c>
      <c r="BJ434" s="28">
        <v>2.5000000000000001E-2</v>
      </c>
      <c r="BK434" s="33" t="e">
        <f t="shared" si="302"/>
        <v>#DIV/0!</v>
      </c>
      <c r="BL434" s="33" t="e">
        <f t="shared" si="307"/>
        <v>#DIV/0!</v>
      </c>
      <c r="BM434" s="48" t="s">
        <v>139</v>
      </c>
      <c r="BO434" s="14" t="s">
        <v>84</v>
      </c>
      <c r="BP434" s="68"/>
      <c r="BQ434" s="14"/>
      <c r="BR434" s="35">
        <v>1257250.1000000001</v>
      </c>
      <c r="BS434" s="73">
        <v>62862.51</v>
      </c>
      <c r="BT434" s="98" t="e">
        <f t="shared" si="322"/>
        <v>#DIV/0!</v>
      </c>
      <c r="BU434" s="35">
        <v>45540</v>
      </c>
      <c r="BV434" s="36" t="s">
        <v>84</v>
      </c>
      <c r="BW434" s="37" t="s">
        <v>90</v>
      </c>
      <c r="BX434" s="38"/>
      <c r="BY434" s="36" t="s">
        <v>84</v>
      </c>
      <c r="BZ434" s="57">
        <v>2023</v>
      </c>
      <c r="CA434" s="32">
        <f>VLOOKUP(BZ434,$GP$1:$GR$17,2,0)</f>
        <v>31680</v>
      </c>
      <c r="CB434" s="32">
        <f>VLOOKUP(BZ434,$GP$1:$GR$17,3,0)</f>
        <v>264294</v>
      </c>
      <c r="CC434" s="32" t="e">
        <f t="shared" si="308"/>
        <v>#DIV/0!</v>
      </c>
      <c r="CD434" s="14" t="str">
        <f t="shared" si="303"/>
        <v/>
      </c>
      <c r="CF434" s="69">
        <f t="shared" si="304"/>
        <v>45540</v>
      </c>
      <c r="CG434" s="69" t="e">
        <f t="shared" si="305"/>
        <v>#DIV/0!</v>
      </c>
      <c r="CH434" s="69" t="e">
        <f t="shared" si="306"/>
        <v>#DIV/0!</v>
      </c>
    </row>
    <row r="435" spans="1:86" x14ac:dyDescent="0.25">
      <c r="A435" s="13"/>
      <c r="B435" s="13"/>
      <c r="C435" s="13"/>
      <c r="D435" s="24"/>
      <c r="E435" s="24"/>
      <c r="F435" s="100">
        <f t="shared" si="296"/>
        <v>0</v>
      </c>
      <c r="G435" s="21"/>
      <c r="J435" s="63"/>
      <c r="L435" s="63" t="s">
        <v>58</v>
      </c>
      <c r="M435" s="23" t="s">
        <v>61</v>
      </c>
      <c r="N435" s="13" t="s">
        <v>170</v>
      </c>
      <c r="O435" s="13" t="s">
        <v>148</v>
      </c>
      <c r="P435" s="13" t="s">
        <v>171</v>
      </c>
      <c r="U435" s="12">
        <f t="shared" si="309"/>
        <v>90</v>
      </c>
      <c r="X435" s="13"/>
      <c r="Y435" s="13"/>
      <c r="AA435" s="34" t="s">
        <v>84</v>
      </c>
      <c r="AB435" s="25">
        <v>0</v>
      </c>
      <c r="AC435" s="25">
        <f t="shared" si="297"/>
        <v>0</v>
      </c>
      <c r="AD435" s="55"/>
      <c r="AE435" s="55"/>
      <c r="AF435" s="45">
        <f t="shared" si="298"/>
        <v>0</v>
      </c>
      <c r="AG435" s="46" t="e">
        <f t="shared" si="310"/>
        <v>#DIV/0!</v>
      </c>
      <c r="AH435" s="26">
        <f t="shared" si="299"/>
        <v>0</v>
      </c>
      <c r="AI435" s="46" t="e">
        <f t="shared" si="311"/>
        <v>#DIV/0!</v>
      </c>
      <c r="AJ435" s="46" t="e">
        <f t="shared" si="312"/>
        <v>#DIV/0!</v>
      </c>
      <c r="AK435" s="61">
        <v>1</v>
      </c>
      <c r="AL435" s="27" t="e">
        <f t="shared" si="313"/>
        <v>#DIV/0!</v>
      </c>
      <c r="AM435" s="25" t="e">
        <f t="shared" si="300"/>
        <v>#DIV/0!</v>
      </c>
      <c r="AN435" s="25" t="e">
        <f t="shared" si="301"/>
        <v>#DIV/0!</v>
      </c>
      <c r="AO435" s="25" t="e">
        <f t="shared" si="314"/>
        <v>#DIV/0!</v>
      </c>
      <c r="AR435" s="11">
        <f t="shared" si="315"/>
        <v>180</v>
      </c>
      <c r="AS435" s="20" t="s">
        <v>147</v>
      </c>
      <c r="AU435" s="13" t="s">
        <v>142</v>
      </c>
      <c r="AV435" s="75" t="e">
        <f>VLOOKUP(AT435,Ülke!$A$1:$D$46,2,0)</f>
        <v>#N/A</v>
      </c>
      <c r="AW435" s="29" t="e">
        <f t="shared" si="316"/>
        <v>#DIV/0!</v>
      </c>
      <c r="AX435" s="64" t="e">
        <f t="shared" si="317"/>
        <v>#DIV/0!</v>
      </c>
      <c r="AY435" s="65">
        <v>43846</v>
      </c>
      <c r="AZ435" s="65">
        <v>44675</v>
      </c>
      <c r="BA435" s="50">
        <f t="shared" si="318"/>
        <v>-44675</v>
      </c>
      <c r="BB435" s="66" t="e">
        <f t="shared" si="319"/>
        <v>#DIV/0!</v>
      </c>
      <c r="BC435" s="67">
        <v>44676</v>
      </c>
      <c r="BD435" s="66" t="s">
        <v>118</v>
      </c>
      <c r="BE435" s="58" t="e">
        <f t="shared" si="320"/>
        <v>#DIV/0!</v>
      </c>
      <c r="BF435" s="30" t="e">
        <f t="shared" si="295"/>
        <v>#DIV/0!</v>
      </c>
      <c r="BG435" s="31"/>
      <c r="BH435" s="32" t="e">
        <f t="shared" si="321"/>
        <v>#DIV/0!</v>
      </c>
      <c r="BI435" s="28">
        <v>0.05</v>
      </c>
      <c r="BJ435" s="28">
        <v>2.5000000000000001E-2</v>
      </c>
      <c r="BK435" s="33" t="e">
        <f t="shared" si="302"/>
        <v>#DIV/0!</v>
      </c>
      <c r="BL435" s="33" t="e">
        <f t="shared" si="307"/>
        <v>#DIV/0!</v>
      </c>
      <c r="BM435" s="48" t="s">
        <v>139</v>
      </c>
      <c r="BO435" s="14" t="s">
        <v>84</v>
      </c>
      <c r="BP435" s="68"/>
      <c r="BQ435" s="14"/>
      <c r="BR435" s="35">
        <v>1257250.1000000001</v>
      </c>
      <c r="BS435" s="73">
        <v>62862.51</v>
      </c>
      <c r="BT435" s="98" t="e">
        <f t="shared" si="322"/>
        <v>#DIV/0!</v>
      </c>
      <c r="BU435" s="35">
        <v>45540</v>
      </c>
      <c r="BV435" s="36" t="s">
        <v>84</v>
      </c>
      <c r="BW435" s="37" t="s">
        <v>90</v>
      </c>
      <c r="BX435" s="38"/>
      <c r="BY435" s="36" t="s">
        <v>84</v>
      </c>
      <c r="BZ435" s="57">
        <v>2023</v>
      </c>
      <c r="CA435" s="32">
        <f>VLOOKUP(BZ435,$GP$1:$GR$17,2,0)</f>
        <v>31680</v>
      </c>
      <c r="CB435" s="32">
        <f>VLOOKUP(BZ435,$GP$1:$GR$17,3,0)</f>
        <v>264294</v>
      </c>
      <c r="CC435" s="32" t="e">
        <f t="shared" si="308"/>
        <v>#DIV/0!</v>
      </c>
      <c r="CD435" s="14" t="str">
        <f t="shared" si="303"/>
        <v/>
      </c>
      <c r="CF435" s="69">
        <f t="shared" si="304"/>
        <v>45540</v>
      </c>
      <c r="CG435" s="69" t="e">
        <f t="shared" si="305"/>
        <v>#DIV/0!</v>
      </c>
      <c r="CH435" s="69" t="e">
        <f t="shared" si="306"/>
        <v>#DIV/0!</v>
      </c>
    </row>
    <row r="436" spans="1:86" x14ac:dyDescent="0.25">
      <c r="A436" s="13"/>
      <c r="B436" s="13"/>
      <c r="C436" s="13"/>
      <c r="D436" s="24"/>
      <c r="E436" s="24"/>
      <c r="F436" s="100">
        <f t="shared" si="296"/>
        <v>0</v>
      </c>
      <c r="G436" s="21"/>
      <c r="J436" s="63"/>
      <c r="L436" s="63" t="s">
        <v>58</v>
      </c>
      <c r="M436" s="23" t="s">
        <v>61</v>
      </c>
      <c r="N436" s="13" t="s">
        <v>170</v>
      </c>
      <c r="O436" s="13" t="s">
        <v>148</v>
      </c>
      <c r="P436" s="13" t="s">
        <v>171</v>
      </c>
      <c r="U436" s="12">
        <f t="shared" si="309"/>
        <v>90</v>
      </c>
      <c r="X436" s="13"/>
      <c r="Y436" s="13"/>
      <c r="AA436" s="34" t="s">
        <v>84</v>
      </c>
      <c r="AB436" s="25">
        <v>0</v>
      </c>
      <c r="AC436" s="25">
        <f t="shared" si="297"/>
        <v>0</v>
      </c>
      <c r="AD436" s="55"/>
      <c r="AE436" s="55"/>
      <c r="AF436" s="45">
        <f t="shared" si="298"/>
        <v>0</v>
      </c>
      <c r="AG436" s="46" t="e">
        <f t="shared" si="310"/>
        <v>#DIV/0!</v>
      </c>
      <c r="AH436" s="26">
        <f t="shared" si="299"/>
        <v>0</v>
      </c>
      <c r="AI436" s="46" t="e">
        <f t="shared" si="311"/>
        <v>#DIV/0!</v>
      </c>
      <c r="AJ436" s="46" t="e">
        <f t="shared" si="312"/>
        <v>#DIV/0!</v>
      </c>
      <c r="AK436" s="61">
        <v>1</v>
      </c>
      <c r="AL436" s="27" t="e">
        <f t="shared" si="313"/>
        <v>#DIV/0!</v>
      </c>
      <c r="AM436" s="25" t="e">
        <f t="shared" si="300"/>
        <v>#DIV/0!</v>
      </c>
      <c r="AN436" s="25" t="e">
        <f t="shared" si="301"/>
        <v>#DIV/0!</v>
      </c>
      <c r="AO436" s="25" t="e">
        <f t="shared" si="314"/>
        <v>#DIV/0!</v>
      </c>
      <c r="AR436" s="11">
        <f t="shared" si="315"/>
        <v>180</v>
      </c>
      <c r="AS436" s="20" t="s">
        <v>147</v>
      </c>
      <c r="AU436" s="13" t="s">
        <v>142</v>
      </c>
      <c r="AV436" s="75" t="e">
        <f>VLOOKUP(AT436,Ülke!$A$1:$D$46,2,0)</f>
        <v>#N/A</v>
      </c>
      <c r="AW436" s="29" t="e">
        <f t="shared" si="316"/>
        <v>#DIV/0!</v>
      </c>
      <c r="AX436" s="64" t="e">
        <f t="shared" si="317"/>
        <v>#DIV/0!</v>
      </c>
      <c r="AY436" s="65">
        <v>43846</v>
      </c>
      <c r="AZ436" s="65">
        <v>44675</v>
      </c>
      <c r="BA436" s="50">
        <f t="shared" si="318"/>
        <v>-44675</v>
      </c>
      <c r="BB436" s="66" t="e">
        <f t="shared" si="319"/>
        <v>#DIV/0!</v>
      </c>
      <c r="BC436" s="67">
        <v>44676</v>
      </c>
      <c r="BD436" s="66" t="s">
        <v>118</v>
      </c>
      <c r="BE436" s="58" t="e">
        <f t="shared" si="320"/>
        <v>#DIV/0!</v>
      </c>
      <c r="BF436" s="30" t="e">
        <f t="shared" si="295"/>
        <v>#DIV/0!</v>
      </c>
      <c r="BG436" s="31"/>
      <c r="BH436" s="32" t="e">
        <f t="shared" si="321"/>
        <v>#DIV/0!</v>
      </c>
      <c r="BI436" s="28">
        <v>0.05</v>
      </c>
      <c r="BJ436" s="28">
        <v>2.5000000000000001E-2</v>
      </c>
      <c r="BK436" s="33" t="e">
        <f t="shared" si="302"/>
        <v>#DIV/0!</v>
      </c>
      <c r="BL436" s="33" t="e">
        <f t="shared" si="307"/>
        <v>#DIV/0!</v>
      </c>
      <c r="BM436" s="48" t="s">
        <v>139</v>
      </c>
      <c r="BO436" s="14" t="s">
        <v>84</v>
      </c>
      <c r="BP436" s="68"/>
      <c r="BQ436" s="14"/>
      <c r="BR436" s="35">
        <v>1257250.1000000001</v>
      </c>
      <c r="BS436" s="73">
        <v>62862.51</v>
      </c>
      <c r="BT436" s="98" t="e">
        <f t="shared" si="322"/>
        <v>#DIV/0!</v>
      </c>
      <c r="BU436" s="35">
        <v>45540</v>
      </c>
      <c r="BV436" s="36" t="s">
        <v>84</v>
      </c>
      <c r="BW436" s="37" t="s">
        <v>90</v>
      </c>
      <c r="BX436" s="38"/>
      <c r="BY436" s="36" t="s">
        <v>84</v>
      </c>
      <c r="BZ436" s="57">
        <v>2023</v>
      </c>
      <c r="CA436" s="32">
        <f>VLOOKUP(BZ436,$GP$1:$GR$17,2,0)</f>
        <v>31680</v>
      </c>
      <c r="CB436" s="32">
        <f>VLOOKUP(BZ436,$GP$1:$GR$17,3,0)</f>
        <v>264294</v>
      </c>
      <c r="CC436" s="32" t="e">
        <f t="shared" si="308"/>
        <v>#DIV/0!</v>
      </c>
      <c r="CD436" s="14" t="str">
        <f t="shared" si="303"/>
        <v/>
      </c>
      <c r="CF436" s="69">
        <f t="shared" si="304"/>
        <v>45540</v>
      </c>
      <c r="CG436" s="69" t="e">
        <f t="shared" si="305"/>
        <v>#DIV/0!</v>
      </c>
      <c r="CH436" s="69" t="e">
        <f t="shared" si="306"/>
        <v>#DIV/0!</v>
      </c>
    </row>
    <row r="437" spans="1:86" x14ac:dyDescent="0.25">
      <c r="A437" s="13"/>
      <c r="B437" s="13"/>
      <c r="C437" s="13"/>
      <c r="D437" s="24"/>
      <c r="E437" s="24"/>
      <c r="F437" s="100">
        <f t="shared" si="296"/>
        <v>0</v>
      </c>
      <c r="G437" s="21"/>
      <c r="J437" s="63"/>
      <c r="L437" s="63" t="s">
        <v>58</v>
      </c>
      <c r="M437" s="23" t="s">
        <v>61</v>
      </c>
      <c r="N437" s="13" t="s">
        <v>170</v>
      </c>
      <c r="O437" s="13" t="s">
        <v>148</v>
      </c>
      <c r="P437" s="13" t="s">
        <v>171</v>
      </c>
      <c r="U437" s="12">
        <f t="shared" si="309"/>
        <v>90</v>
      </c>
      <c r="X437" s="13"/>
      <c r="Y437" s="13"/>
      <c r="AA437" s="34" t="s">
        <v>84</v>
      </c>
      <c r="AB437" s="25">
        <v>0</v>
      </c>
      <c r="AC437" s="25">
        <f t="shared" si="297"/>
        <v>0</v>
      </c>
      <c r="AD437" s="55"/>
      <c r="AE437" s="55"/>
      <c r="AF437" s="45">
        <f t="shared" si="298"/>
        <v>0</v>
      </c>
      <c r="AG437" s="46" t="e">
        <f t="shared" si="310"/>
        <v>#DIV/0!</v>
      </c>
      <c r="AH437" s="26">
        <f t="shared" si="299"/>
        <v>0</v>
      </c>
      <c r="AI437" s="46" t="e">
        <f t="shared" si="311"/>
        <v>#DIV/0!</v>
      </c>
      <c r="AJ437" s="46" t="e">
        <f t="shared" si="312"/>
        <v>#DIV/0!</v>
      </c>
      <c r="AK437" s="61">
        <v>1</v>
      </c>
      <c r="AL437" s="27" t="e">
        <f t="shared" si="313"/>
        <v>#DIV/0!</v>
      </c>
      <c r="AM437" s="25" t="e">
        <f t="shared" si="300"/>
        <v>#DIV/0!</v>
      </c>
      <c r="AN437" s="25" t="e">
        <f t="shared" si="301"/>
        <v>#DIV/0!</v>
      </c>
      <c r="AO437" s="25" t="e">
        <f t="shared" si="314"/>
        <v>#DIV/0!</v>
      </c>
      <c r="AR437" s="11">
        <f t="shared" si="315"/>
        <v>180</v>
      </c>
      <c r="AS437" s="20" t="s">
        <v>147</v>
      </c>
      <c r="AU437" s="13" t="s">
        <v>142</v>
      </c>
      <c r="AV437" s="75" t="e">
        <f>VLOOKUP(AT437,Ülke!$A$1:$D$46,2,0)</f>
        <v>#N/A</v>
      </c>
      <c r="AW437" s="29" t="e">
        <f t="shared" si="316"/>
        <v>#DIV/0!</v>
      </c>
      <c r="AX437" s="64" t="e">
        <f t="shared" si="317"/>
        <v>#DIV/0!</v>
      </c>
      <c r="AY437" s="65">
        <v>43846</v>
      </c>
      <c r="AZ437" s="65">
        <v>44675</v>
      </c>
      <c r="BA437" s="50">
        <f t="shared" si="318"/>
        <v>-44675</v>
      </c>
      <c r="BB437" s="66" t="e">
        <f t="shared" si="319"/>
        <v>#DIV/0!</v>
      </c>
      <c r="BC437" s="67">
        <v>44676</v>
      </c>
      <c r="BD437" s="66" t="s">
        <v>118</v>
      </c>
      <c r="BE437" s="58" t="e">
        <f t="shared" si="320"/>
        <v>#DIV/0!</v>
      </c>
      <c r="BF437" s="30" t="e">
        <f t="shared" si="295"/>
        <v>#DIV/0!</v>
      </c>
      <c r="BG437" s="31"/>
      <c r="BH437" s="32" t="e">
        <f t="shared" si="321"/>
        <v>#DIV/0!</v>
      </c>
      <c r="BI437" s="28">
        <v>0.05</v>
      </c>
      <c r="BJ437" s="28">
        <v>2.5000000000000001E-2</v>
      </c>
      <c r="BK437" s="33" t="e">
        <f t="shared" si="302"/>
        <v>#DIV/0!</v>
      </c>
      <c r="BL437" s="33" t="e">
        <f t="shared" si="307"/>
        <v>#DIV/0!</v>
      </c>
      <c r="BM437" s="48" t="s">
        <v>139</v>
      </c>
      <c r="BO437" s="14" t="s">
        <v>84</v>
      </c>
      <c r="BP437" s="68"/>
      <c r="BQ437" s="14"/>
      <c r="BR437" s="35">
        <v>1257250.1000000001</v>
      </c>
      <c r="BS437" s="73">
        <v>62862.51</v>
      </c>
      <c r="BT437" s="98" t="e">
        <f t="shared" si="322"/>
        <v>#DIV/0!</v>
      </c>
      <c r="BU437" s="35">
        <v>45540</v>
      </c>
      <c r="BV437" s="36" t="s">
        <v>84</v>
      </c>
      <c r="BW437" s="37" t="s">
        <v>90</v>
      </c>
      <c r="BX437" s="38"/>
      <c r="BY437" s="36" t="s">
        <v>84</v>
      </c>
      <c r="BZ437" s="57">
        <v>2023</v>
      </c>
      <c r="CA437" s="32">
        <f>VLOOKUP(BZ437,$GP$1:$GR$17,2,0)</f>
        <v>31680</v>
      </c>
      <c r="CB437" s="32">
        <f>VLOOKUP(BZ437,$GP$1:$GR$17,3,0)</f>
        <v>264294</v>
      </c>
      <c r="CC437" s="32" t="e">
        <f t="shared" si="308"/>
        <v>#DIV/0!</v>
      </c>
      <c r="CD437" s="14" t="str">
        <f t="shared" si="303"/>
        <v/>
      </c>
      <c r="CF437" s="69">
        <f t="shared" si="304"/>
        <v>45540</v>
      </c>
      <c r="CG437" s="69" t="e">
        <f t="shared" si="305"/>
        <v>#DIV/0!</v>
      </c>
      <c r="CH437" s="69" t="e">
        <f t="shared" si="306"/>
        <v>#DIV/0!</v>
      </c>
    </row>
    <row r="438" spans="1:86" x14ac:dyDescent="0.25">
      <c r="A438" s="13"/>
      <c r="B438" s="13"/>
      <c r="C438" s="13"/>
      <c r="D438" s="24"/>
      <c r="E438" s="24"/>
      <c r="F438" s="100">
        <f t="shared" si="296"/>
        <v>0</v>
      </c>
      <c r="G438" s="21"/>
      <c r="J438" s="63"/>
      <c r="L438" s="63" t="s">
        <v>58</v>
      </c>
      <c r="M438" s="23" t="s">
        <v>61</v>
      </c>
      <c r="N438" s="13" t="s">
        <v>170</v>
      </c>
      <c r="O438" s="13" t="s">
        <v>148</v>
      </c>
      <c r="P438" s="13" t="s">
        <v>171</v>
      </c>
      <c r="U438" s="12">
        <f t="shared" si="309"/>
        <v>90</v>
      </c>
      <c r="X438" s="13"/>
      <c r="Y438" s="13"/>
      <c r="AA438" s="34" t="s">
        <v>84</v>
      </c>
      <c r="AB438" s="25">
        <v>0</v>
      </c>
      <c r="AC438" s="25">
        <f t="shared" si="297"/>
        <v>0</v>
      </c>
      <c r="AD438" s="55"/>
      <c r="AE438" s="55"/>
      <c r="AF438" s="45">
        <f t="shared" si="298"/>
        <v>0</v>
      </c>
      <c r="AG438" s="46" t="e">
        <f t="shared" si="310"/>
        <v>#DIV/0!</v>
      </c>
      <c r="AH438" s="26">
        <f t="shared" si="299"/>
        <v>0</v>
      </c>
      <c r="AI438" s="46" t="e">
        <f t="shared" si="311"/>
        <v>#DIV/0!</v>
      </c>
      <c r="AJ438" s="46" t="e">
        <f t="shared" si="312"/>
        <v>#DIV/0!</v>
      </c>
      <c r="AK438" s="61">
        <v>1</v>
      </c>
      <c r="AL438" s="27" t="e">
        <f t="shared" si="313"/>
        <v>#DIV/0!</v>
      </c>
      <c r="AM438" s="25" t="e">
        <f t="shared" si="300"/>
        <v>#DIV/0!</v>
      </c>
      <c r="AN438" s="25" t="e">
        <f t="shared" si="301"/>
        <v>#DIV/0!</v>
      </c>
      <c r="AO438" s="25" t="e">
        <f t="shared" si="314"/>
        <v>#DIV/0!</v>
      </c>
      <c r="AR438" s="11">
        <f t="shared" si="315"/>
        <v>180</v>
      </c>
      <c r="AS438" s="20" t="s">
        <v>147</v>
      </c>
      <c r="AU438" s="13" t="s">
        <v>142</v>
      </c>
      <c r="AV438" s="75" t="e">
        <f>VLOOKUP(AT438,Ülke!$A$1:$D$46,2,0)</f>
        <v>#N/A</v>
      </c>
      <c r="AW438" s="29" t="e">
        <f t="shared" si="316"/>
        <v>#DIV/0!</v>
      </c>
      <c r="AX438" s="64" t="e">
        <f t="shared" si="317"/>
        <v>#DIV/0!</v>
      </c>
      <c r="AY438" s="65">
        <v>43846</v>
      </c>
      <c r="AZ438" s="65">
        <v>44675</v>
      </c>
      <c r="BA438" s="50">
        <f t="shared" si="318"/>
        <v>-44675</v>
      </c>
      <c r="BB438" s="66" t="e">
        <f t="shared" si="319"/>
        <v>#DIV/0!</v>
      </c>
      <c r="BC438" s="67">
        <v>44676</v>
      </c>
      <c r="BD438" s="66" t="s">
        <v>118</v>
      </c>
      <c r="BE438" s="58" t="e">
        <f t="shared" si="320"/>
        <v>#DIV/0!</v>
      </c>
      <c r="BF438" s="30" t="e">
        <f t="shared" si="295"/>
        <v>#DIV/0!</v>
      </c>
      <c r="BG438" s="31"/>
      <c r="BH438" s="32" t="e">
        <f t="shared" si="321"/>
        <v>#DIV/0!</v>
      </c>
      <c r="BI438" s="28">
        <v>0.05</v>
      </c>
      <c r="BJ438" s="28">
        <v>2.5000000000000001E-2</v>
      </c>
      <c r="BK438" s="33" t="e">
        <f t="shared" si="302"/>
        <v>#DIV/0!</v>
      </c>
      <c r="BL438" s="33" t="e">
        <f t="shared" si="307"/>
        <v>#DIV/0!</v>
      </c>
      <c r="BM438" s="48" t="s">
        <v>139</v>
      </c>
      <c r="BO438" s="14" t="s">
        <v>84</v>
      </c>
      <c r="BP438" s="68"/>
      <c r="BQ438" s="14"/>
      <c r="BR438" s="35">
        <v>1257250.1000000001</v>
      </c>
      <c r="BS438" s="73">
        <v>62862.51</v>
      </c>
      <c r="BT438" s="98" t="e">
        <f t="shared" si="322"/>
        <v>#DIV/0!</v>
      </c>
      <c r="BU438" s="35">
        <v>45540</v>
      </c>
      <c r="BV438" s="36" t="s">
        <v>84</v>
      </c>
      <c r="BW438" s="37" t="s">
        <v>90</v>
      </c>
      <c r="BX438" s="38"/>
      <c r="BY438" s="36" t="s">
        <v>84</v>
      </c>
      <c r="BZ438" s="57">
        <v>2023</v>
      </c>
      <c r="CA438" s="32">
        <f>VLOOKUP(BZ438,$GP$1:$GR$17,2,0)</f>
        <v>31680</v>
      </c>
      <c r="CB438" s="32">
        <f>VLOOKUP(BZ438,$GP$1:$GR$17,3,0)</f>
        <v>264294</v>
      </c>
      <c r="CC438" s="32" t="e">
        <f t="shared" si="308"/>
        <v>#DIV/0!</v>
      </c>
      <c r="CD438" s="14" t="str">
        <f t="shared" si="303"/>
        <v/>
      </c>
      <c r="CF438" s="69">
        <f t="shared" si="304"/>
        <v>45540</v>
      </c>
      <c r="CG438" s="69" t="e">
        <f t="shared" si="305"/>
        <v>#DIV/0!</v>
      </c>
      <c r="CH438" s="69" t="e">
        <f t="shared" si="306"/>
        <v>#DIV/0!</v>
      </c>
    </row>
    <row r="439" spans="1:86" x14ac:dyDescent="0.25">
      <c r="A439" s="13"/>
      <c r="B439" s="13"/>
      <c r="C439" s="13"/>
      <c r="D439" s="24"/>
      <c r="E439" s="24"/>
      <c r="F439" s="100">
        <f t="shared" si="296"/>
        <v>0</v>
      </c>
      <c r="G439" s="21"/>
      <c r="J439" s="63"/>
      <c r="L439" s="63" t="s">
        <v>58</v>
      </c>
      <c r="M439" s="23" t="s">
        <v>61</v>
      </c>
      <c r="N439" s="13" t="s">
        <v>170</v>
      </c>
      <c r="O439" s="13" t="s">
        <v>148</v>
      </c>
      <c r="P439" s="13" t="s">
        <v>171</v>
      </c>
      <c r="U439" s="12">
        <f t="shared" si="309"/>
        <v>90</v>
      </c>
      <c r="X439" s="13"/>
      <c r="Y439" s="13"/>
      <c r="AA439" s="34" t="s">
        <v>84</v>
      </c>
      <c r="AB439" s="25">
        <v>0</v>
      </c>
      <c r="AC439" s="25">
        <f t="shared" si="297"/>
        <v>0</v>
      </c>
      <c r="AD439" s="55"/>
      <c r="AE439" s="55"/>
      <c r="AF439" s="45">
        <f t="shared" si="298"/>
        <v>0</v>
      </c>
      <c r="AG439" s="46" t="e">
        <f t="shared" si="310"/>
        <v>#DIV/0!</v>
      </c>
      <c r="AH439" s="26">
        <f t="shared" si="299"/>
        <v>0</v>
      </c>
      <c r="AI439" s="46" t="e">
        <f t="shared" si="311"/>
        <v>#DIV/0!</v>
      </c>
      <c r="AJ439" s="46" t="e">
        <f t="shared" si="312"/>
        <v>#DIV/0!</v>
      </c>
      <c r="AK439" s="61">
        <v>1</v>
      </c>
      <c r="AL439" s="27" t="e">
        <f t="shared" si="313"/>
        <v>#DIV/0!</v>
      </c>
      <c r="AM439" s="25" t="e">
        <f t="shared" si="300"/>
        <v>#DIV/0!</v>
      </c>
      <c r="AN439" s="25" t="e">
        <f t="shared" si="301"/>
        <v>#DIV/0!</v>
      </c>
      <c r="AO439" s="25" t="e">
        <f t="shared" si="314"/>
        <v>#DIV/0!</v>
      </c>
      <c r="AR439" s="11">
        <f t="shared" si="315"/>
        <v>180</v>
      </c>
      <c r="AS439" s="20" t="s">
        <v>147</v>
      </c>
      <c r="AU439" s="13" t="s">
        <v>142</v>
      </c>
      <c r="AV439" s="75" t="e">
        <f>VLOOKUP(AT439,Ülke!$A$1:$D$46,2,0)</f>
        <v>#N/A</v>
      </c>
      <c r="AW439" s="29" t="e">
        <f t="shared" si="316"/>
        <v>#DIV/0!</v>
      </c>
      <c r="AX439" s="64" t="e">
        <f t="shared" si="317"/>
        <v>#DIV/0!</v>
      </c>
      <c r="AY439" s="65">
        <v>43846</v>
      </c>
      <c r="AZ439" s="65">
        <v>44675</v>
      </c>
      <c r="BA439" s="50">
        <f t="shared" si="318"/>
        <v>-44675</v>
      </c>
      <c r="BB439" s="66" t="e">
        <f t="shared" si="319"/>
        <v>#DIV/0!</v>
      </c>
      <c r="BC439" s="67">
        <v>44676</v>
      </c>
      <c r="BD439" s="66" t="s">
        <v>118</v>
      </c>
      <c r="BE439" s="58" t="e">
        <f t="shared" si="320"/>
        <v>#DIV/0!</v>
      </c>
      <c r="BF439" s="30" t="e">
        <f t="shared" si="295"/>
        <v>#DIV/0!</v>
      </c>
      <c r="BG439" s="31"/>
      <c r="BH439" s="32" t="e">
        <f t="shared" si="321"/>
        <v>#DIV/0!</v>
      </c>
      <c r="BI439" s="28">
        <v>0.05</v>
      </c>
      <c r="BJ439" s="28">
        <v>2.5000000000000001E-2</v>
      </c>
      <c r="BK439" s="33" t="e">
        <f t="shared" si="302"/>
        <v>#DIV/0!</v>
      </c>
      <c r="BL439" s="33" t="e">
        <f t="shared" si="307"/>
        <v>#DIV/0!</v>
      </c>
      <c r="BM439" s="48" t="s">
        <v>139</v>
      </c>
      <c r="BO439" s="14" t="s">
        <v>84</v>
      </c>
      <c r="BP439" s="68"/>
      <c r="BQ439" s="14"/>
      <c r="BR439" s="35">
        <v>1257250.1000000001</v>
      </c>
      <c r="BS439" s="73">
        <v>62862.51</v>
      </c>
      <c r="BT439" s="98" t="e">
        <f t="shared" si="322"/>
        <v>#DIV/0!</v>
      </c>
      <c r="BU439" s="35">
        <v>45540</v>
      </c>
      <c r="BV439" s="36" t="s">
        <v>84</v>
      </c>
      <c r="BW439" s="37" t="s">
        <v>90</v>
      </c>
      <c r="BX439" s="38"/>
      <c r="BY439" s="36" t="s">
        <v>84</v>
      </c>
      <c r="BZ439" s="57">
        <v>2023</v>
      </c>
      <c r="CA439" s="32">
        <f>VLOOKUP(BZ439,$GP$1:$GR$17,2,0)</f>
        <v>31680</v>
      </c>
      <c r="CB439" s="32">
        <f>VLOOKUP(BZ439,$GP$1:$GR$17,3,0)</f>
        <v>264294</v>
      </c>
      <c r="CC439" s="32" t="e">
        <f t="shared" si="308"/>
        <v>#DIV/0!</v>
      </c>
      <c r="CD439" s="14" t="str">
        <f t="shared" si="303"/>
        <v/>
      </c>
      <c r="CF439" s="69">
        <f t="shared" si="304"/>
        <v>45540</v>
      </c>
      <c r="CG439" s="69" t="e">
        <f t="shared" si="305"/>
        <v>#DIV/0!</v>
      </c>
      <c r="CH439" s="69" t="e">
        <f t="shared" si="306"/>
        <v>#DIV/0!</v>
      </c>
    </row>
    <row r="440" spans="1:86" x14ac:dyDescent="0.25">
      <c r="A440" s="13"/>
      <c r="B440" s="13"/>
      <c r="C440" s="13"/>
      <c r="D440" s="24"/>
      <c r="E440" s="24"/>
      <c r="F440" s="100">
        <f t="shared" si="296"/>
        <v>0</v>
      </c>
      <c r="G440" s="21"/>
      <c r="J440" s="63"/>
      <c r="L440" s="63" t="s">
        <v>58</v>
      </c>
      <c r="M440" s="23" t="s">
        <v>61</v>
      </c>
      <c r="N440" s="13" t="s">
        <v>170</v>
      </c>
      <c r="O440" s="13" t="s">
        <v>148</v>
      </c>
      <c r="P440" s="13" t="s">
        <v>171</v>
      </c>
      <c r="U440" s="12">
        <f t="shared" si="309"/>
        <v>90</v>
      </c>
      <c r="X440" s="13"/>
      <c r="Y440" s="13"/>
      <c r="AA440" s="34" t="s">
        <v>84</v>
      </c>
      <c r="AB440" s="25">
        <v>0</v>
      </c>
      <c r="AC440" s="25">
        <f t="shared" si="297"/>
        <v>0</v>
      </c>
      <c r="AD440" s="55"/>
      <c r="AE440" s="55"/>
      <c r="AF440" s="45">
        <f t="shared" si="298"/>
        <v>0</v>
      </c>
      <c r="AG440" s="46" t="e">
        <f t="shared" si="310"/>
        <v>#DIV/0!</v>
      </c>
      <c r="AH440" s="26">
        <f t="shared" si="299"/>
        <v>0</v>
      </c>
      <c r="AI440" s="46" t="e">
        <f t="shared" si="311"/>
        <v>#DIV/0!</v>
      </c>
      <c r="AJ440" s="46" t="e">
        <f t="shared" si="312"/>
        <v>#DIV/0!</v>
      </c>
      <c r="AK440" s="61">
        <v>1</v>
      </c>
      <c r="AL440" s="27" t="e">
        <f t="shared" si="313"/>
        <v>#DIV/0!</v>
      </c>
      <c r="AM440" s="25" t="e">
        <f t="shared" si="300"/>
        <v>#DIV/0!</v>
      </c>
      <c r="AN440" s="25" t="e">
        <f t="shared" si="301"/>
        <v>#DIV/0!</v>
      </c>
      <c r="AO440" s="25" t="e">
        <f t="shared" si="314"/>
        <v>#DIV/0!</v>
      </c>
      <c r="AR440" s="11">
        <f t="shared" si="315"/>
        <v>180</v>
      </c>
      <c r="AS440" s="20" t="s">
        <v>147</v>
      </c>
      <c r="AU440" s="13" t="s">
        <v>142</v>
      </c>
      <c r="AV440" s="75" t="e">
        <f>VLOOKUP(AT440,Ülke!$A$1:$D$46,2,0)</f>
        <v>#N/A</v>
      </c>
      <c r="AW440" s="29" t="e">
        <f t="shared" si="316"/>
        <v>#DIV/0!</v>
      </c>
      <c r="AX440" s="64" t="e">
        <f t="shared" si="317"/>
        <v>#DIV/0!</v>
      </c>
      <c r="AY440" s="65">
        <v>43846</v>
      </c>
      <c r="AZ440" s="65">
        <v>44675</v>
      </c>
      <c r="BA440" s="50">
        <f t="shared" si="318"/>
        <v>-44675</v>
      </c>
      <c r="BB440" s="66" t="e">
        <f t="shared" si="319"/>
        <v>#DIV/0!</v>
      </c>
      <c r="BC440" s="67">
        <v>44676</v>
      </c>
      <c r="BD440" s="66" t="s">
        <v>118</v>
      </c>
      <c r="BE440" s="58" t="e">
        <f t="shared" si="320"/>
        <v>#DIV/0!</v>
      </c>
      <c r="BF440" s="30" t="e">
        <f t="shared" si="295"/>
        <v>#DIV/0!</v>
      </c>
      <c r="BG440" s="31"/>
      <c r="BH440" s="32" t="e">
        <f t="shared" si="321"/>
        <v>#DIV/0!</v>
      </c>
      <c r="BI440" s="28">
        <v>0.05</v>
      </c>
      <c r="BJ440" s="28">
        <v>2.5000000000000001E-2</v>
      </c>
      <c r="BK440" s="33" t="e">
        <f t="shared" si="302"/>
        <v>#DIV/0!</v>
      </c>
      <c r="BL440" s="33" t="e">
        <f t="shared" si="307"/>
        <v>#DIV/0!</v>
      </c>
      <c r="BM440" s="48" t="s">
        <v>139</v>
      </c>
      <c r="BO440" s="14" t="s">
        <v>84</v>
      </c>
      <c r="BP440" s="68"/>
      <c r="BQ440" s="14"/>
      <c r="BR440" s="35">
        <v>1257250.1000000001</v>
      </c>
      <c r="BS440" s="73">
        <v>62862.51</v>
      </c>
      <c r="BT440" s="98" t="e">
        <f t="shared" si="322"/>
        <v>#DIV/0!</v>
      </c>
      <c r="BU440" s="35">
        <v>45540</v>
      </c>
      <c r="BV440" s="36" t="s">
        <v>84</v>
      </c>
      <c r="BW440" s="37" t="s">
        <v>90</v>
      </c>
      <c r="BX440" s="38"/>
      <c r="BY440" s="36" t="s">
        <v>84</v>
      </c>
      <c r="BZ440" s="57">
        <v>2023</v>
      </c>
      <c r="CA440" s="32">
        <f>VLOOKUP(BZ440,$GP$1:$GR$17,2,0)</f>
        <v>31680</v>
      </c>
      <c r="CB440" s="32">
        <f>VLOOKUP(BZ440,$GP$1:$GR$17,3,0)</f>
        <v>264294</v>
      </c>
      <c r="CC440" s="32" t="e">
        <f t="shared" si="308"/>
        <v>#DIV/0!</v>
      </c>
      <c r="CD440" s="14" t="str">
        <f t="shared" si="303"/>
        <v/>
      </c>
      <c r="CF440" s="69">
        <f t="shared" si="304"/>
        <v>45540</v>
      </c>
      <c r="CG440" s="69" t="e">
        <f t="shared" si="305"/>
        <v>#DIV/0!</v>
      </c>
      <c r="CH440" s="69" t="e">
        <f t="shared" si="306"/>
        <v>#DIV/0!</v>
      </c>
    </row>
    <row r="441" spans="1:86" x14ac:dyDescent="0.25">
      <c r="A441" s="13"/>
      <c r="B441" s="13"/>
      <c r="C441" s="13"/>
      <c r="D441" s="24"/>
      <c r="E441" s="24"/>
      <c r="F441" s="100">
        <f t="shared" si="296"/>
        <v>0</v>
      </c>
      <c r="G441" s="21"/>
      <c r="J441" s="63"/>
      <c r="L441" s="63" t="s">
        <v>58</v>
      </c>
      <c r="M441" s="23" t="s">
        <v>61</v>
      </c>
      <c r="N441" s="13" t="s">
        <v>170</v>
      </c>
      <c r="O441" s="13" t="s">
        <v>148</v>
      </c>
      <c r="P441" s="13" t="s">
        <v>171</v>
      </c>
      <c r="U441" s="12">
        <f t="shared" si="309"/>
        <v>90</v>
      </c>
      <c r="X441" s="13"/>
      <c r="Y441" s="13"/>
      <c r="AA441" s="34" t="s">
        <v>84</v>
      </c>
      <c r="AB441" s="25">
        <v>0</v>
      </c>
      <c r="AC441" s="25">
        <f t="shared" si="297"/>
        <v>0</v>
      </c>
      <c r="AD441" s="55"/>
      <c r="AE441" s="55"/>
      <c r="AF441" s="45">
        <f t="shared" si="298"/>
        <v>0</v>
      </c>
      <c r="AG441" s="46" t="e">
        <f t="shared" si="310"/>
        <v>#DIV/0!</v>
      </c>
      <c r="AH441" s="26">
        <f t="shared" si="299"/>
        <v>0</v>
      </c>
      <c r="AI441" s="46" t="e">
        <f t="shared" si="311"/>
        <v>#DIV/0!</v>
      </c>
      <c r="AJ441" s="46" t="e">
        <f t="shared" si="312"/>
        <v>#DIV/0!</v>
      </c>
      <c r="AK441" s="61">
        <v>1</v>
      </c>
      <c r="AL441" s="27" t="e">
        <f t="shared" si="313"/>
        <v>#DIV/0!</v>
      </c>
      <c r="AM441" s="25" t="e">
        <f t="shared" si="300"/>
        <v>#DIV/0!</v>
      </c>
      <c r="AN441" s="25" t="e">
        <f t="shared" si="301"/>
        <v>#DIV/0!</v>
      </c>
      <c r="AO441" s="25" t="e">
        <f t="shared" si="314"/>
        <v>#DIV/0!</v>
      </c>
      <c r="AR441" s="11">
        <f t="shared" si="315"/>
        <v>180</v>
      </c>
      <c r="AS441" s="20" t="s">
        <v>147</v>
      </c>
      <c r="AU441" s="13" t="s">
        <v>142</v>
      </c>
      <c r="AV441" s="75" t="e">
        <f>VLOOKUP(AT441,Ülke!$A$1:$D$46,2,0)</f>
        <v>#N/A</v>
      </c>
      <c r="AW441" s="29" t="e">
        <f t="shared" si="316"/>
        <v>#DIV/0!</v>
      </c>
      <c r="AX441" s="64" t="e">
        <f t="shared" si="317"/>
        <v>#DIV/0!</v>
      </c>
      <c r="AY441" s="65">
        <v>43846</v>
      </c>
      <c r="AZ441" s="65">
        <v>44675</v>
      </c>
      <c r="BA441" s="50">
        <f t="shared" si="318"/>
        <v>-44675</v>
      </c>
      <c r="BB441" s="66" t="e">
        <f t="shared" si="319"/>
        <v>#DIV/0!</v>
      </c>
      <c r="BC441" s="67">
        <v>44676</v>
      </c>
      <c r="BD441" s="66" t="s">
        <v>118</v>
      </c>
      <c r="BE441" s="58" t="e">
        <f t="shared" si="320"/>
        <v>#DIV/0!</v>
      </c>
      <c r="BF441" s="30" t="e">
        <f t="shared" ref="BF441:BF504" si="323">IF(AO441-AW441-BE441&lt;0,0,AO441-AW441-BE441)</f>
        <v>#DIV/0!</v>
      </c>
      <c r="BG441" s="31"/>
      <c r="BH441" s="32" t="e">
        <f t="shared" si="321"/>
        <v>#DIV/0!</v>
      </c>
      <c r="BI441" s="28">
        <v>0.05</v>
      </c>
      <c r="BJ441" s="28">
        <v>2.5000000000000001E-2</v>
      </c>
      <c r="BK441" s="33" t="e">
        <f t="shared" si="302"/>
        <v>#DIV/0!</v>
      </c>
      <c r="BL441" s="33" t="e">
        <f t="shared" si="307"/>
        <v>#DIV/0!</v>
      </c>
      <c r="BM441" s="48" t="s">
        <v>139</v>
      </c>
      <c r="BO441" s="14" t="s">
        <v>84</v>
      </c>
      <c r="BP441" s="68"/>
      <c r="BQ441" s="14"/>
      <c r="BR441" s="35">
        <v>1257250.1000000001</v>
      </c>
      <c r="BS441" s="73">
        <v>62862.51</v>
      </c>
      <c r="BT441" s="98" t="e">
        <f t="shared" si="322"/>
        <v>#DIV/0!</v>
      </c>
      <c r="BU441" s="35">
        <v>45540</v>
      </c>
      <c r="BV441" s="36" t="s">
        <v>84</v>
      </c>
      <c r="BW441" s="37" t="s">
        <v>90</v>
      </c>
      <c r="BX441" s="38"/>
      <c r="BY441" s="36" t="s">
        <v>84</v>
      </c>
      <c r="BZ441" s="57">
        <v>2023</v>
      </c>
      <c r="CA441" s="32">
        <f>VLOOKUP(BZ441,$GP$1:$GR$17,2,0)</f>
        <v>31680</v>
      </c>
      <c r="CB441" s="32">
        <f>VLOOKUP(BZ441,$GP$1:$GR$17,3,0)</f>
        <v>264294</v>
      </c>
      <c r="CC441" s="32" t="e">
        <f t="shared" si="308"/>
        <v>#DIV/0!</v>
      </c>
      <c r="CD441" s="14" t="str">
        <f t="shared" si="303"/>
        <v/>
      </c>
      <c r="CF441" s="69">
        <f t="shared" si="304"/>
        <v>45540</v>
      </c>
      <c r="CG441" s="69" t="e">
        <f t="shared" si="305"/>
        <v>#DIV/0!</v>
      </c>
      <c r="CH441" s="69" t="e">
        <f t="shared" si="306"/>
        <v>#DIV/0!</v>
      </c>
    </row>
    <row r="442" spans="1:86" x14ac:dyDescent="0.25">
      <c r="A442" s="13"/>
      <c r="B442" s="13"/>
      <c r="C442" s="13"/>
      <c r="D442" s="24"/>
      <c r="E442" s="24"/>
      <c r="F442" s="100">
        <f t="shared" si="296"/>
        <v>0</v>
      </c>
      <c r="G442" s="21"/>
      <c r="J442" s="63"/>
      <c r="L442" s="63" t="s">
        <v>58</v>
      </c>
      <c r="M442" s="23" t="s">
        <v>61</v>
      </c>
      <c r="N442" s="13" t="s">
        <v>170</v>
      </c>
      <c r="O442" s="13" t="s">
        <v>148</v>
      </c>
      <c r="P442" s="13" t="s">
        <v>171</v>
      </c>
      <c r="U442" s="12">
        <f t="shared" si="309"/>
        <v>90</v>
      </c>
      <c r="X442" s="13"/>
      <c r="Y442" s="13"/>
      <c r="AA442" s="34" t="s">
        <v>84</v>
      </c>
      <c r="AB442" s="25">
        <v>0</v>
      </c>
      <c r="AC442" s="25">
        <f t="shared" si="297"/>
        <v>0</v>
      </c>
      <c r="AD442" s="55"/>
      <c r="AE442" s="55"/>
      <c r="AF442" s="45">
        <f t="shared" si="298"/>
        <v>0</v>
      </c>
      <c r="AG442" s="46" t="e">
        <f t="shared" si="310"/>
        <v>#DIV/0!</v>
      </c>
      <c r="AH442" s="26">
        <f t="shared" si="299"/>
        <v>0</v>
      </c>
      <c r="AI442" s="46" t="e">
        <f t="shared" si="311"/>
        <v>#DIV/0!</v>
      </c>
      <c r="AJ442" s="46" t="e">
        <f t="shared" si="312"/>
        <v>#DIV/0!</v>
      </c>
      <c r="AK442" s="61">
        <v>1</v>
      </c>
      <c r="AL442" s="27" t="e">
        <f t="shared" si="313"/>
        <v>#DIV/0!</v>
      </c>
      <c r="AM442" s="25" t="e">
        <f t="shared" si="300"/>
        <v>#DIV/0!</v>
      </c>
      <c r="AN442" s="25" t="e">
        <f t="shared" si="301"/>
        <v>#DIV/0!</v>
      </c>
      <c r="AO442" s="25" t="e">
        <f t="shared" si="314"/>
        <v>#DIV/0!</v>
      </c>
      <c r="AR442" s="11">
        <f t="shared" si="315"/>
        <v>180</v>
      </c>
      <c r="AS442" s="20" t="s">
        <v>147</v>
      </c>
      <c r="AU442" s="13" t="s">
        <v>142</v>
      </c>
      <c r="AV442" s="75" t="e">
        <f>VLOOKUP(AT442,Ülke!$A$1:$D$46,2,0)</f>
        <v>#N/A</v>
      </c>
      <c r="AW442" s="29" t="e">
        <f t="shared" si="316"/>
        <v>#DIV/0!</v>
      </c>
      <c r="AX442" s="64" t="e">
        <f t="shared" si="317"/>
        <v>#DIV/0!</v>
      </c>
      <c r="AY442" s="65">
        <v>43846</v>
      </c>
      <c r="AZ442" s="65">
        <v>44675</v>
      </c>
      <c r="BA442" s="50">
        <f t="shared" si="318"/>
        <v>-44675</v>
      </c>
      <c r="BB442" s="66" t="e">
        <f t="shared" si="319"/>
        <v>#DIV/0!</v>
      </c>
      <c r="BC442" s="67">
        <v>44676</v>
      </c>
      <c r="BD442" s="66" t="s">
        <v>118</v>
      </c>
      <c r="BE442" s="58" t="e">
        <f t="shared" si="320"/>
        <v>#DIV/0!</v>
      </c>
      <c r="BF442" s="30" t="e">
        <f t="shared" si="323"/>
        <v>#DIV/0!</v>
      </c>
      <c r="BG442" s="31"/>
      <c r="BH442" s="32" t="e">
        <f t="shared" si="321"/>
        <v>#DIV/0!</v>
      </c>
      <c r="BI442" s="28">
        <v>0.05</v>
      </c>
      <c r="BJ442" s="28">
        <v>2.5000000000000001E-2</v>
      </c>
      <c r="BK442" s="33" t="e">
        <f t="shared" si="302"/>
        <v>#DIV/0!</v>
      </c>
      <c r="BL442" s="33" t="e">
        <f t="shared" si="307"/>
        <v>#DIV/0!</v>
      </c>
      <c r="BM442" s="48" t="s">
        <v>139</v>
      </c>
      <c r="BO442" s="14" t="s">
        <v>84</v>
      </c>
      <c r="BP442" s="68"/>
      <c r="BQ442" s="14"/>
      <c r="BR442" s="35">
        <v>1257250.1000000001</v>
      </c>
      <c r="BS442" s="73">
        <v>62862.51</v>
      </c>
      <c r="BT442" s="98" t="e">
        <f t="shared" si="322"/>
        <v>#DIV/0!</v>
      </c>
      <c r="BU442" s="35">
        <v>45540</v>
      </c>
      <c r="BV442" s="36" t="s">
        <v>84</v>
      </c>
      <c r="BW442" s="37" t="s">
        <v>90</v>
      </c>
      <c r="BX442" s="38"/>
      <c r="BY442" s="36" t="s">
        <v>84</v>
      </c>
      <c r="BZ442" s="57">
        <v>2023</v>
      </c>
      <c r="CA442" s="32">
        <f>VLOOKUP(BZ442,$GP$1:$GR$17,2,0)</f>
        <v>31680</v>
      </c>
      <c r="CB442" s="32">
        <f>VLOOKUP(BZ442,$GP$1:$GR$17,3,0)</f>
        <v>264294</v>
      </c>
      <c r="CC442" s="32" t="e">
        <f t="shared" si="308"/>
        <v>#DIV/0!</v>
      </c>
      <c r="CD442" s="14" t="str">
        <f t="shared" si="303"/>
        <v/>
      </c>
      <c r="CF442" s="69">
        <f t="shared" si="304"/>
        <v>45540</v>
      </c>
      <c r="CG442" s="69" t="e">
        <f t="shared" si="305"/>
        <v>#DIV/0!</v>
      </c>
      <c r="CH442" s="69" t="e">
        <f t="shared" si="306"/>
        <v>#DIV/0!</v>
      </c>
    </row>
    <row r="443" spans="1:86" x14ac:dyDescent="0.25">
      <c r="A443" s="13"/>
      <c r="B443" s="13"/>
      <c r="C443" s="13"/>
      <c r="D443" s="24"/>
      <c r="E443" s="24"/>
      <c r="F443" s="100">
        <f t="shared" si="296"/>
        <v>0</v>
      </c>
      <c r="G443" s="21"/>
      <c r="J443" s="63"/>
      <c r="L443" s="63" t="s">
        <v>58</v>
      </c>
      <c r="M443" s="23" t="s">
        <v>61</v>
      </c>
      <c r="N443" s="13" t="s">
        <v>170</v>
      </c>
      <c r="O443" s="13" t="s">
        <v>148</v>
      </c>
      <c r="P443" s="13" t="s">
        <v>171</v>
      </c>
      <c r="U443" s="12">
        <f t="shared" si="309"/>
        <v>90</v>
      </c>
      <c r="X443" s="13"/>
      <c r="Y443" s="13"/>
      <c r="AA443" s="34" t="s">
        <v>84</v>
      </c>
      <c r="AB443" s="25">
        <v>0</v>
      </c>
      <c r="AC443" s="25">
        <f t="shared" si="297"/>
        <v>0</v>
      </c>
      <c r="AD443" s="55"/>
      <c r="AE443" s="55"/>
      <c r="AF443" s="45">
        <f t="shared" si="298"/>
        <v>0</v>
      </c>
      <c r="AG443" s="46" t="e">
        <f t="shared" si="310"/>
        <v>#DIV/0!</v>
      </c>
      <c r="AH443" s="26">
        <f t="shared" si="299"/>
        <v>0</v>
      </c>
      <c r="AI443" s="46" t="e">
        <f t="shared" si="311"/>
        <v>#DIV/0!</v>
      </c>
      <c r="AJ443" s="46" t="e">
        <f t="shared" si="312"/>
        <v>#DIV/0!</v>
      </c>
      <c r="AK443" s="61">
        <v>1</v>
      </c>
      <c r="AL443" s="27" t="e">
        <f t="shared" si="313"/>
        <v>#DIV/0!</v>
      </c>
      <c r="AM443" s="25" t="e">
        <f t="shared" si="300"/>
        <v>#DIV/0!</v>
      </c>
      <c r="AN443" s="25" t="e">
        <f t="shared" si="301"/>
        <v>#DIV/0!</v>
      </c>
      <c r="AO443" s="25" t="e">
        <f t="shared" si="314"/>
        <v>#DIV/0!</v>
      </c>
      <c r="AR443" s="11">
        <f t="shared" si="315"/>
        <v>180</v>
      </c>
      <c r="AS443" s="20" t="s">
        <v>147</v>
      </c>
      <c r="AU443" s="13" t="s">
        <v>142</v>
      </c>
      <c r="AV443" s="75" t="e">
        <f>VLOOKUP(AT443,Ülke!$A$1:$D$46,2,0)</f>
        <v>#N/A</v>
      </c>
      <c r="AW443" s="29" t="e">
        <f t="shared" si="316"/>
        <v>#DIV/0!</v>
      </c>
      <c r="AX443" s="64" t="e">
        <f t="shared" si="317"/>
        <v>#DIV/0!</v>
      </c>
      <c r="AY443" s="65">
        <v>43846</v>
      </c>
      <c r="AZ443" s="65">
        <v>44675</v>
      </c>
      <c r="BA443" s="50">
        <f t="shared" si="318"/>
        <v>-44675</v>
      </c>
      <c r="BB443" s="66" t="e">
        <f t="shared" si="319"/>
        <v>#DIV/0!</v>
      </c>
      <c r="BC443" s="67">
        <v>44676</v>
      </c>
      <c r="BD443" s="66" t="s">
        <v>118</v>
      </c>
      <c r="BE443" s="58" t="e">
        <f t="shared" si="320"/>
        <v>#DIV/0!</v>
      </c>
      <c r="BF443" s="30" t="e">
        <f t="shared" si="323"/>
        <v>#DIV/0!</v>
      </c>
      <c r="BG443" s="31"/>
      <c r="BH443" s="32" t="e">
        <f t="shared" si="321"/>
        <v>#DIV/0!</v>
      </c>
      <c r="BI443" s="28">
        <v>0.05</v>
      </c>
      <c r="BJ443" s="28">
        <v>2.5000000000000001E-2</v>
      </c>
      <c r="BK443" s="33" t="e">
        <f t="shared" si="302"/>
        <v>#DIV/0!</v>
      </c>
      <c r="BL443" s="33" t="e">
        <f t="shared" si="307"/>
        <v>#DIV/0!</v>
      </c>
      <c r="BM443" s="48" t="s">
        <v>139</v>
      </c>
      <c r="BO443" s="14" t="s">
        <v>84</v>
      </c>
      <c r="BP443" s="68"/>
      <c r="BQ443" s="14"/>
      <c r="BR443" s="35">
        <v>1257250.1000000001</v>
      </c>
      <c r="BS443" s="73">
        <v>62862.51</v>
      </c>
      <c r="BT443" s="98" t="e">
        <f t="shared" si="322"/>
        <v>#DIV/0!</v>
      </c>
      <c r="BU443" s="35">
        <v>45540</v>
      </c>
      <c r="BV443" s="36" t="s">
        <v>84</v>
      </c>
      <c r="BW443" s="37" t="s">
        <v>90</v>
      </c>
      <c r="BX443" s="38"/>
      <c r="BY443" s="36" t="s">
        <v>84</v>
      </c>
      <c r="BZ443" s="57">
        <v>2023</v>
      </c>
      <c r="CA443" s="32">
        <f>VLOOKUP(BZ443,$GP$1:$GR$17,2,0)</f>
        <v>31680</v>
      </c>
      <c r="CB443" s="32">
        <f>VLOOKUP(BZ443,$GP$1:$GR$17,3,0)</f>
        <v>264294</v>
      </c>
      <c r="CC443" s="32" t="e">
        <f t="shared" si="308"/>
        <v>#DIV/0!</v>
      </c>
      <c r="CD443" s="14" t="str">
        <f t="shared" si="303"/>
        <v/>
      </c>
      <c r="CF443" s="69">
        <f t="shared" si="304"/>
        <v>45540</v>
      </c>
      <c r="CG443" s="69" t="e">
        <f t="shared" si="305"/>
        <v>#DIV/0!</v>
      </c>
      <c r="CH443" s="69" t="e">
        <f t="shared" si="306"/>
        <v>#DIV/0!</v>
      </c>
    </row>
    <row r="444" spans="1:86" x14ac:dyDescent="0.25">
      <c r="A444" s="13"/>
      <c r="B444" s="13"/>
      <c r="C444" s="13"/>
      <c r="D444" s="24"/>
      <c r="E444" s="24"/>
      <c r="F444" s="100">
        <f t="shared" si="296"/>
        <v>0</v>
      </c>
      <c r="G444" s="21"/>
      <c r="J444" s="63"/>
      <c r="L444" s="63" t="s">
        <v>58</v>
      </c>
      <c r="M444" s="23" t="s">
        <v>61</v>
      </c>
      <c r="N444" s="13" t="s">
        <v>170</v>
      </c>
      <c r="O444" s="13" t="s">
        <v>148</v>
      </c>
      <c r="P444" s="13" t="s">
        <v>171</v>
      </c>
      <c r="U444" s="12">
        <f t="shared" si="309"/>
        <v>90</v>
      </c>
      <c r="X444" s="13"/>
      <c r="Y444" s="13"/>
      <c r="AA444" s="34" t="s">
        <v>84</v>
      </c>
      <c r="AB444" s="25">
        <v>0</v>
      </c>
      <c r="AC444" s="25">
        <f t="shared" si="297"/>
        <v>0</v>
      </c>
      <c r="AD444" s="55"/>
      <c r="AE444" s="55"/>
      <c r="AF444" s="45">
        <f t="shared" si="298"/>
        <v>0</v>
      </c>
      <c r="AG444" s="46" t="e">
        <f t="shared" si="310"/>
        <v>#DIV/0!</v>
      </c>
      <c r="AH444" s="26">
        <f t="shared" si="299"/>
        <v>0</v>
      </c>
      <c r="AI444" s="46" t="e">
        <f t="shared" si="311"/>
        <v>#DIV/0!</v>
      </c>
      <c r="AJ444" s="46" t="e">
        <f t="shared" si="312"/>
        <v>#DIV/0!</v>
      </c>
      <c r="AK444" s="61">
        <v>1</v>
      </c>
      <c r="AL444" s="27" t="e">
        <f t="shared" si="313"/>
        <v>#DIV/0!</v>
      </c>
      <c r="AM444" s="25" t="e">
        <f t="shared" si="300"/>
        <v>#DIV/0!</v>
      </c>
      <c r="AN444" s="25" t="e">
        <f t="shared" si="301"/>
        <v>#DIV/0!</v>
      </c>
      <c r="AO444" s="25" t="e">
        <f t="shared" si="314"/>
        <v>#DIV/0!</v>
      </c>
      <c r="AR444" s="11">
        <f t="shared" si="315"/>
        <v>180</v>
      </c>
      <c r="AS444" s="20" t="s">
        <v>147</v>
      </c>
      <c r="AU444" s="13" t="s">
        <v>142</v>
      </c>
      <c r="AV444" s="75" t="e">
        <f>VLOOKUP(AT444,Ülke!$A$1:$D$46,2,0)</f>
        <v>#N/A</v>
      </c>
      <c r="AW444" s="29" t="e">
        <f t="shared" si="316"/>
        <v>#DIV/0!</v>
      </c>
      <c r="AX444" s="64" t="e">
        <f t="shared" si="317"/>
        <v>#DIV/0!</v>
      </c>
      <c r="AY444" s="65">
        <v>43846</v>
      </c>
      <c r="AZ444" s="65">
        <v>44675</v>
      </c>
      <c r="BA444" s="50">
        <f t="shared" si="318"/>
        <v>-44675</v>
      </c>
      <c r="BB444" s="66" t="e">
        <f t="shared" si="319"/>
        <v>#DIV/0!</v>
      </c>
      <c r="BC444" s="67">
        <v>44676</v>
      </c>
      <c r="BD444" s="66" t="s">
        <v>118</v>
      </c>
      <c r="BE444" s="58" t="e">
        <f t="shared" si="320"/>
        <v>#DIV/0!</v>
      </c>
      <c r="BF444" s="30" t="e">
        <f t="shared" si="323"/>
        <v>#DIV/0!</v>
      </c>
      <c r="BG444" s="31"/>
      <c r="BH444" s="32" t="e">
        <f t="shared" si="321"/>
        <v>#DIV/0!</v>
      </c>
      <c r="BI444" s="28">
        <v>0.05</v>
      </c>
      <c r="BJ444" s="28">
        <v>2.5000000000000001E-2</v>
      </c>
      <c r="BK444" s="33" t="e">
        <f t="shared" si="302"/>
        <v>#DIV/0!</v>
      </c>
      <c r="BL444" s="33" t="e">
        <f t="shared" si="307"/>
        <v>#DIV/0!</v>
      </c>
      <c r="BM444" s="48" t="s">
        <v>139</v>
      </c>
      <c r="BO444" s="14" t="s">
        <v>84</v>
      </c>
      <c r="BP444" s="68"/>
      <c r="BQ444" s="14"/>
      <c r="BR444" s="35">
        <v>1257250.1000000001</v>
      </c>
      <c r="BS444" s="73">
        <v>62862.51</v>
      </c>
      <c r="BT444" s="98" t="e">
        <f t="shared" si="322"/>
        <v>#DIV/0!</v>
      </c>
      <c r="BU444" s="35">
        <v>45540</v>
      </c>
      <c r="BV444" s="36" t="s">
        <v>84</v>
      </c>
      <c r="BW444" s="37" t="s">
        <v>90</v>
      </c>
      <c r="BX444" s="38"/>
      <c r="BY444" s="36" t="s">
        <v>84</v>
      </c>
      <c r="BZ444" s="57">
        <v>2023</v>
      </c>
      <c r="CA444" s="32">
        <f>VLOOKUP(BZ444,$GP$1:$GR$17,2,0)</f>
        <v>31680</v>
      </c>
      <c r="CB444" s="32">
        <f>VLOOKUP(BZ444,$GP$1:$GR$17,3,0)</f>
        <v>264294</v>
      </c>
      <c r="CC444" s="32" t="e">
        <f t="shared" si="308"/>
        <v>#DIV/0!</v>
      </c>
      <c r="CD444" s="14" t="str">
        <f t="shared" si="303"/>
        <v/>
      </c>
      <c r="CF444" s="69">
        <f t="shared" si="304"/>
        <v>45540</v>
      </c>
      <c r="CG444" s="69" t="e">
        <f t="shared" si="305"/>
        <v>#DIV/0!</v>
      </c>
      <c r="CH444" s="69" t="e">
        <f t="shared" si="306"/>
        <v>#DIV/0!</v>
      </c>
    </row>
    <row r="445" spans="1:86" x14ac:dyDescent="0.25">
      <c r="A445" s="13"/>
      <c r="B445" s="13"/>
      <c r="C445" s="13"/>
      <c r="D445" s="24"/>
      <c r="E445" s="24"/>
      <c r="F445" s="100">
        <f t="shared" si="296"/>
        <v>0</v>
      </c>
      <c r="G445" s="21"/>
      <c r="J445" s="63"/>
      <c r="L445" s="63" t="s">
        <v>58</v>
      </c>
      <c r="M445" s="23" t="s">
        <v>61</v>
      </c>
      <c r="N445" s="13" t="s">
        <v>170</v>
      </c>
      <c r="O445" s="13" t="s">
        <v>148</v>
      </c>
      <c r="P445" s="13" t="s">
        <v>171</v>
      </c>
      <c r="U445" s="12">
        <f t="shared" si="309"/>
        <v>90</v>
      </c>
      <c r="X445" s="13"/>
      <c r="Y445" s="13"/>
      <c r="AA445" s="34" t="s">
        <v>84</v>
      </c>
      <c r="AB445" s="25">
        <v>0</v>
      </c>
      <c r="AC445" s="25">
        <f t="shared" si="297"/>
        <v>0</v>
      </c>
      <c r="AD445" s="55"/>
      <c r="AE445" s="55"/>
      <c r="AF445" s="45">
        <f t="shared" si="298"/>
        <v>0</v>
      </c>
      <c r="AG445" s="46" t="e">
        <f t="shared" si="310"/>
        <v>#DIV/0!</v>
      </c>
      <c r="AH445" s="26">
        <f t="shared" si="299"/>
        <v>0</v>
      </c>
      <c r="AI445" s="46" t="e">
        <f t="shared" si="311"/>
        <v>#DIV/0!</v>
      </c>
      <c r="AJ445" s="46" t="e">
        <f t="shared" si="312"/>
        <v>#DIV/0!</v>
      </c>
      <c r="AK445" s="61">
        <v>1</v>
      </c>
      <c r="AL445" s="27" t="e">
        <f t="shared" si="313"/>
        <v>#DIV/0!</v>
      </c>
      <c r="AM445" s="25" t="e">
        <f t="shared" si="300"/>
        <v>#DIV/0!</v>
      </c>
      <c r="AN445" s="25" t="e">
        <f t="shared" si="301"/>
        <v>#DIV/0!</v>
      </c>
      <c r="AO445" s="25" t="e">
        <f t="shared" si="314"/>
        <v>#DIV/0!</v>
      </c>
      <c r="AR445" s="11">
        <f t="shared" si="315"/>
        <v>180</v>
      </c>
      <c r="AS445" s="20" t="s">
        <v>147</v>
      </c>
      <c r="AU445" s="13" t="s">
        <v>142</v>
      </c>
      <c r="AV445" s="75" t="e">
        <f>VLOOKUP(AT445,Ülke!$A$1:$D$46,2,0)</f>
        <v>#N/A</v>
      </c>
      <c r="AW445" s="29" t="e">
        <f t="shared" si="316"/>
        <v>#DIV/0!</v>
      </c>
      <c r="AX445" s="64" t="e">
        <f t="shared" si="317"/>
        <v>#DIV/0!</v>
      </c>
      <c r="AY445" s="65">
        <v>43846</v>
      </c>
      <c r="AZ445" s="65">
        <v>44675</v>
      </c>
      <c r="BA445" s="50">
        <f t="shared" si="318"/>
        <v>-44675</v>
      </c>
      <c r="BB445" s="66" t="e">
        <f t="shared" si="319"/>
        <v>#DIV/0!</v>
      </c>
      <c r="BC445" s="67">
        <v>44676</v>
      </c>
      <c r="BD445" s="66" t="s">
        <v>118</v>
      </c>
      <c r="BE445" s="58" t="e">
        <f t="shared" si="320"/>
        <v>#DIV/0!</v>
      </c>
      <c r="BF445" s="30" t="e">
        <f t="shared" si="323"/>
        <v>#DIV/0!</v>
      </c>
      <c r="BG445" s="31"/>
      <c r="BH445" s="32" t="e">
        <f t="shared" si="321"/>
        <v>#DIV/0!</v>
      </c>
      <c r="BI445" s="28">
        <v>0.05</v>
      </c>
      <c r="BJ445" s="28">
        <v>2.5000000000000001E-2</v>
      </c>
      <c r="BK445" s="33" t="e">
        <f t="shared" si="302"/>
        <v>#DIV/0!</v>
      </c>
      <c r="BL445" s="33" t="e">
        <f t="shared" si="307"/>
        <v>#DIV/0!</v>
      </c>
      <c r="BM445" s="48" t="s">
        <v>139</v>
      </c>
      <c r="BO445" s="14" t="s">
        <v>84</v>
      </c>
      <c r="BP445" s="68"/>
      <c r="BQ445" s="14"/>
      <c r="BR445" s="35">
        <v>1257250.1000000001</v>
      </c>
      <c r="BS445" s="73">
        <v>62862.51</v>
      </c>
      <c r="BT445" s="98" t="e">
        <f t="shared" si="322"/>
        <v>#DIV/0!</v>
      </c>
      <c r="BU445" s="35">
        <v>45540</v>
      </c>
      <c r="BV445" s="36" t="s">
        <v>84</v>
      </c>
      <c r="BW445" s="37" t="s">
        <v>90</v>
      </c>
      <c r="BX445" s="38"/>
      <c r="BY445" s="36" t="s">
        <v>84</v>
      </c>
      <c r="BZ445" s="57">
        <v>2023</v>
      </c>
      <c r="CA445" s="32">
        <f>VLOOKUP(BZ445,$GP$1:$GR$17,2,0)</f>
        <v>31680</v>
      </c>
      <c r="CB445" s="32">
        <f>VLOOKUP(BZ445,$GP$1:$GR$17,3,0)</f>
        <v>264294</v>
      </c>
      <c r="CC445" s="32" t="e">
        <f t="shared" si="308"/>
        <v>#DIV/0!</v>
      </c>
      <c r="CD445" s="14" t="str">
        <f t="shared" si="303"/>
        <v/>
      </c>
      <c r="CF445" s="69">
        <f t="shared" si="304"/>
        <v>45540</v>
      </c>
      <c r="CG445" s="69" t="e">
        <f t="shared" si="305"/>
        <v>#DIV/0!</v>
      </c>
      <c r="CH445" s="69" t="e">
        <f t="shared" si="306"/>
        <v>#DIV/0!</v>
      </c>
    </row>
    <row r="446" spans="1:86" x14ac:dyDescent="0.25">
      <c r="A446" s="13"/>
      <c r="B446" s="13"/>
      <c r="C446" s="13"/>
      <c r="D446" s="24"/>
      <c r="E446" s="24"/>
      <c r="F446" s="100">
        <f t="shared" si="296"/>
        <v>0</v>
      </c>
      <c r="G446" s="21"/>
      <c r="J446" s="63"/>
      <c r="L446" s="63" t="s">
        <v>58</v>
      </c>
      <c r="M446" s="23" t="s">
        <v>61</v>
      </c>
      <c r="N446" s="13" t="s">
        <v>170</v>
      </c>
      <c r="O446" s="13" t="s">
        <v>148</v>
      </c>
      <c r="P446" s="13" t="s">
        <v>171</v>
      </c>
      <c r="U446" s="12">
        <f t="shared" si="309"/>
        <v>90</v>
      </c>
      <c r="X446" s="13"/>
      <c r="Y446" s="13"/>
      <c r="AA446" s="34" t="s">
        <v>84</v>
      </c>
      <c r="AB446" s="25">
        <v>0</v>
      </c>
      <c r="AC446" s="25">
        <f t="shared" si="297"/>
        <v>0</v>
      </c>
      <c r="AD446" s="55"/>
      <c r="AE446" s="55"/>
      <c r="AF446" s="45">
        <f t="shared" si="298"/>
        <v>0</v>
      </c>
      <c r="AG446" s="46" t="e">
        <f t="shared" si="310"/>
        <v>#DIV/0!</v>
      </c>
      <c r="AH446" s="26">
        <f t="shared" si="299"/>
        <v>0</v>
      </c>
      <c r="AI446" s="46" t="e">
        <f t="shared" si="311"/>
        <v>#DIV/0!</v>
      </c>
      <c r="AJ446" s="46" t="e">
        <f t="shared" si="312"/>
        <v>#DIV/0!</v>
      </c>
      <c r="AK446" s="61">
        <v>1</v>
      </c>
      <c r="AL446" s="27" t="e">
        <f t="shared" si="313"/>
        <v>#DIV/0!</v>
      </c>
      <c r="AM446" s="25" t="e">
        <f t="shared" si="300"/>
        <v>#DIV/0!</v>
      </c>
      <c r="AN446" s="25" t="e">
        <f t="shared" si="301"/>
        <v>#DIV/0!</v>
      </c>
      <c r="AO446" s="25" t="e">
        <f t="shared" si="314"/>
        <v>#DIV/0!</v>
      </c>
      <c r="AR446" s="11">
        <f t="shared" si="315"/>
        <v>180</v>
      </c>
      <c r="AS446" s="20" t="s">
        <v>147</v>
      </c>
      <c r="AU446" s="13" t="s">
        <v>142</v>
      </c>
      <c r="AV446" s="75" t="e">
        <f>VLOOKUP(AT446,Ülke!$A$1:$D$46,2,0)</f>
        <v>#N/A</v>
      </c>
      <c r="AW446" s="29" t="e">
        <f t="shared" si="316"/>
        <v>#DIV/0!</v>
      </c>
      <c r="AX446" s="64" t="e">
        <f t="shared" si="317"/>
        <v>#DIV/0!</v>
      </c>
      <c r="AY446" s="65">
        <v>43846</v>
      </c>
      <c r="AZ446" s="65">
        <v>44675</v>
      </c>
      <c r="BA446" s="50">
        <f t="shared" si="318"/>
        <v>-44675</v>
      </c>
      <c r="BB446" s="66" t="e">
        <f t="shared" si="319"/>
        <v>#DIV/0!</v>
      </c>
      <c r="BC446" s="67">
        <v>44676</v>
      </c>
      <c r="BD446" s="66" t="s">
        <v>118</v>
      </c>
      <c r="BE446" s="58" t="e">
        <f t="shared" si="320"/>
        <v>#DIV/0!</v>
      </c>
      <c r="BF446" s="30" t="e">
        <f t="shared" si="323"/>
        <v>#DIV/0!</v>
      </c>
      <c r="BG446" s="31"/>
      <c r="BH446" s="32" t="e">
        <f t="shared" si="321"/>
        <v>#DIV/0!</v>
      </c>
      <c r="BI446" s="28">
        <v>0.05</v>
      </c>
      <c r="BJ446" s="28">
        <v>2.5000000000000001E-2</v>
      </c>
      <c r="BK446" s="33" t="e">
        <f t="shared" si="302"/>
        <v>#DIV/0!</v>
      </c>
      <c r="BL446" s="33" t="e">
        <f t="shared" si="307"/>
        <v>#DIV/0!</v>
      </c>
      <c r="BM446" s="48" t="s">
        <v>139</v>
      </c>
      <c r="BO446" s="14" t="s">
        <v>84</v>
      </c>
      <c r="BP446" s="68"/>
      <c r="BQ446" s="14"/>
      <c r="BR446" s="35">
        <v>1257250.1000000001</v>
      </c>
      <c r="BS446" s="73">
        <v>62862.51</v>
      </c>
      <c r="BT446" s="98" t="e">
        <f t="shared" si="322"/>
        <v>#DIV/0!</v>
      </c>
      <c r="BU446" s="35">
        <v>45540</v>
      </c>
      <c r="BV446" s="36" t="s">
        <v>84</v>
      </c>
      <c r="BW446" s="37" t="s">
        <v>90</v>
      </c>
      <c r="BX446" s="38"/>
      <c r="BY446" s="36" t="s">
        <v>84</v>
      </c>
      <c r="BZ446" s="57">
        <v>2023</v>
      </c>
      <c r="CA446" s="32">
        <f>VLOOKUP(BZ446,$GP$1:$GR$17,2,0)</f>
        <v>31680</v>
      </c>
      <c r="CB446" s="32">
        <f>VLOOKUP(BZ446,$GP$1:$GR$17,3,0)</f>
        <v>264294</v>
      </c>
      <c r="CC446" s="32" t="e">
        <f t="shared" si="308"/>
        <v>#DIV/0!</v>
      </c>
      <c r="CD446" s="14" t="str">
        <f t="shared" si="303"/>
        <v/>
      </c>
      <c r="CF446" s="69">
        <f t="shared" si="304"/>
        <v>45540</v>
      </c>
      <c r="CG446" s="69" t="e">
        <f t="shared" si="305"/>
        <v>#DIV/0!</v>
      </c>
      <c r="CH446" s="69" t="e">
        <f t="shared" si="306"/>
        <v>#DIV/0!</v>
      </c>
    </row>
    <row r="447" spans="1:86" x14ac:dyDescent="0.25">
      <c r="A447" s="13"/>
      <c r="B447" s="13"/>
      <c r="C447" s="13"/>
      <c r="D447" s="24"/>
      <c r="E447" s="24"/>
      <c r="F447" s="100">
        <f t="shared" ref="F447:F506" si="324">+D447*0.75</f>
        <v>0</v>
      </c>
      <c r="G447" s="21"/>
      <c r="J447" s="63"/>
      <c r="L447" s="63" t="s">
        <v>58</v>
      </c>
      <c r="M447" s="23" t="s">
        <v>61</v>
      </c>
      <c r="N447" s="13" t="s">
        <v>170</v>
      </c>
      <c r="O447" s="13" t="s">
        <v>148</v>
      </c>
      <c r="P447" s="13" t="s">
        <v>171</v>
      </c>
      <c r="U447" s="12">
        <f t="shared" si="309"/>
        <v>90</v>
      </c>
      <c r="X447" s="13"/>
      <c r="Y447" s="13"/>
      <c r="AA447" s="34" t="s">
        <v>84</v>
      </c>
      <c r="AB447" s="25">
        <v>0</v>
      </c>
      <c r="AC447" s="25">
        <f t="shared" ref="AC447:AC506" si="325">+Z447-AB447</f>
        <v>0</v>
      </c>
      <c r="AD447" s="55"/>
      <c r="AE447" s="55"/>
      <c r="AF447" s="45">
        <f t="shared" ref="AF447:AF506" si="326">+Z447*AD447</f>
        <v>0</v>
      </c>
      <c r="AG447" s="46" t="e">
        <f t="shared" si="310"/>
        <v>#DIV/0!</v>
      </c>
      <c r="AH447" s="26">
        <f t="shared" ref="AH447:AH506" si="327">+AB447*AD447</f>
        <v>0</v>
      </c>
      <c r="AI447" s="46" t="e">
        <f t="shared" si="311"/>
        <v>#DIV/0!</v>
      </c>
      <c r="AJ447" s="46" t="e">
        <f t="shared" si="312"/>
        <v>#DIV/0!</v>
      </c>
      <c r="AK447" s="61">
        <v>1</v>
      </c>
      <c r="AL447" s="27" t="e">
        <f t="shared" si="313"/>
        <v>#DIV/0!</v>
      </c>
      <c r="AM447" s="25" t="e">
        <f t="shared" ref="AM447:AM506" si="328">+Z447*AL447</f>
        <v>#DIV/0!</v>
      </c>
      <c r="AN447" s="25" t="e">
        <f t="shared" ref="AN447:AN506" si="329">+AB447*AL447</f>
        <v>#DIV/0!</v>
      </c>
      <c r="AO447" s="25" t="e">
        <f t="shared" si="314"/>
        <v>#DIV/0!</v>
      </c>
      <c r="AR447" s="11">
        <f t="shared" si="315"/>
        <v>180</v>
      </c>
      <c r="AS447" s="20" t="s">
        <v>147</v>
      </c>
      <c r="AU447" s="13" t="s">
        <v>142</v>
      </c>
      <c r="AV447" s="75" t="e">
        <f>VLOOKUP(AT447,Ülke!$A$1:$D$46,2,0)</f>
        <v>#N/A</v>
      </c>
      <c r="AW447" s="29" t="e">
        <f t="shared" si="316"/>
        <v>#DIV/0!</v>
      </c>
      <c r="AX447" s="64" t="e">
        <f t="shared" si="317"/>
        <v>#DIV/0!</v>
      </c>
      <c r="AY447" s="65">
        <v>43846</v>
      </c>
      <c r="AZ447" s="65">
        <v>44675</v>
      </c>
      <c r="BA447" s="50">
        <f t="shared" si="318"/>
        <v>-44675</v>
      </c>
      <c r="BB447" s="66" t="e">
        <f t="shared" si="319"/>
        <v>#DIV/0!</v>
      </c>
      <c r="BC447" s="67">
        <v>44676</v>
      </c>
      <c r="BD447" s="66" t="s">
        <v>118</v>
      </c>
      <c r="BE447" s="58" t="e">
        <f t="shared" si="320"/>
        <v>#DIV/0!</v>
      </c>
      <c r="BF447" s="30" t="e">
        <f t="shared" si="323"/>
        <v>#DIV/0!</v>
      </c>
      <c r="BG447" s="31"/>
      <c r="BH447" s="32" t="e">
        <f t="shared" si="321"/>
        <v>#DIV/0!</v>
      </c>
      <c r="BI447" s="28">
        <v>0.05</v>
      </c>
      <c r="BJ447" s="28">
        <v>2.5000000000000001E-2</v>
      </c>
      <c r="BK447" s="33" t="e">
        <f t="shared" ref="BK447:BK506" si="330">+BH447*BI447</f>
        <v>#DIV/0!</v>
      </c>
      <c r="BL447" s="33" t="e">
        <f t="shared" si="307"/>
        <v>#DIV/0!</v>
      </c>
      <c r="BM447" s="48" t="s">
        <v>139</v>
      </c>
      <c r="BO447" s="14" t="s">
        <v>84</v>
      </c>
      <c r="BP447" s="68"/>
      <c r="BQ447" s="14"/>
      <c r="BR447" s="35">
        <v>1257250.1000000001</v>
      </c>
      <c r="BS447" s="73">
        <v>62862.51</v>
      </c>
      <c r="BT447" s="98" t="e">
        <f t="shared" si="322"/>
        <v>#DIV/0!</v>
      </c>
      <c r="BU447" s="35">
        <v>45540</v>
      </c>
      <c r="BV447" s="36" t="s">
        <v>84</v>
      </c>
      <c r="BW447" s="37" t="s">
        <v>90</v>
      </c>
      <c r="BX447" s="38"/>
      <c r="BY447" s="36" t="s">
        <v>84</v>
      </c>
      <c r="BZ447" s="57">
        <v>2023</v>
      </c>
      <c r="CA447" s="32">
        <f>VLOOKUP(BZ447,$GP$1:$GR$17,2,0)</f>
        <v>31680</v>
      </c>
      <c r="CB447" s="32">
        <f>VLOOKUP(BZ447,$GP$1:$GR$17,3,0)</f>
        <v>264294</v>
      </c>
      <c r="CC447" s="32" t="e">
        <f t="shared" si="308"/>
        <v>#DIV/0!</v>
      </c>
      <c r="CD447" s="14" t="str">
        <f t="shared" ref="CD447:CD506" si="331">RIGHT(AQ447,4)</f>
        <v/>
      </c>
      <c r="CF447" s="69">
        <f t="shared" ref="CF447:CF506" si="332">+BU447-Z447</f>
        <v>45540</v>
      </c>
      <c r="CG447" s="69" t="e">
        <f t="shared" ref="CG447:CG506" si="333">+AM447-BU447</f>
        <v>#DIV/0!</v>
      </c>
      <c r="CH447" s="69" t="e">
        <f t="shared" ref="CH447:CH506" si="334">+BU447-BF447</f>
        <v>#DIV/0!</v>
      </c>
    </row>
    <row r="448" spans="1:86" x14ac:dyDescent="0.25">
      <c r="A448" s="13"/>
      <c r="B448" s="13"/>
      <c r="C448" s="13"/>
      <c r="D448" s="24"/>
      <c r="E448" s="24"/>
      <c r="F448" s="100">
        <f t="shared" si="324"/>
        <v>0</v>
      </c>
      <c r="G448" s="21"/>
      <c r="J448" s="63"/>
      <c r="L448" s="63" t="s">
        <v>58</v>
      </c>
      <c r="M448" s="23" t="s">
        <v>61</v>
      </c>
      <c r="N448" s="13" t="s">
        <v>170</v>
      </c>
      <c r="O448" s="13" t="s">
        <v>148</v>
      </c>
      <c r="P448" s="13" t="s">
        <v>171</v>
      </c>
      <c r="U448" s="12">
        <f t="shared" si="309"/>
        <v>90</v>
      </c>
      <c r="X448" s="13"/>
      <c r="Y448" s="13"/>
      <c r="AA448" s="34" t="s">
        <v>84</v>
      </c>
      <c r="AB448" s="25">
        <v>0</v>
      </c>
      <c r="AC448" s="25">
        <f t="shared" si="325"/>
        <v>0</v>
      </c>
      <c r="AD448" s="55"/>
      <c r="AE448" s="55"/>
      <c r="AF448" s="45">
        <f t="shared" si="326"/>
        <v>0</v>
      </c>
      <c r="AG448" s="46" t="e">
        <f t="shared" si="310"/>
        <v>#DIV/0!</v>
      </c>
      <c r="AH448" s="26">
        <f t="shared" si="327"/>
        <v>0</v>
      </c>
      <c r="AI448" s="46" t="e">
        <f t="shared" si="311"/>
        <v>#DIV/0!</v>
      </c>
      <c r="AJ448" s="46" t="e">
        <f t="shared" si="312"/>
        <v>#DIV/0!</v>
      </c>
      <c r="AK448" s="61">
        <v>1</v>
      </c>
      <c r="AL448" s="27" t="e">
        <f t="shared" si="313"/>
        <v>#DIV/0!</v>
      </c>
      <c r="AM448" s="25" t="e">
        <f t="shared" si="328"/>
        <v>#DIV/0!</v>
      </c>
      <c r="AN448" s="25" t="e">
        <f t="shared" si="329"/>
        <v>#DIV/0!</v>
      </c>
      <c r="AO448" s="25" t="e">
        <f t="shared" si="314"/>
        <v>#DIV/0!</v>
      </c>
      <c r="AR448" s="11">
        <f t="shared" si="315"/>
        <v>180</v>
      </c>
      <c r="AS448" s="20" t="s">
        <v>147</v>
      </c>
      <c r="AU448" s="13" t="s">
        <v>142</v>
      </c>
      <c r="AV448" s="75" t="e">
        <f>VLOOKUP(AT448,Ülke!$A$1:$D$46,2,0)</f>
        <v>#N/A</v>
      </c>
      <c r="AW448" s="29" t="e">
        <f t="shared" si="316"/>
        <v>#DIV/0!</v>
      </c>
      <c r="AX448" s="64" t="e">
        <f t="shared" si="317"/>
        <v>#DIV/0!</v>
      </c>
      <c r="AY448" s="65">
        <v>43846</v>
      </c>
      <c r="AZ448" s="65">
        <v>44675</v>
      </c>
      <c r="BA448" s="50">
        <f t="shared" si="318"/>
        <v>-44675</v>
      </c>
      <c r="BB448" s="66" t="e">
        <f t="shared" si="319"/>
        <v>#DIV/0!</v>
      </c>
      <c r="BC448" s="67">
        <v>44676</v>
      </c>
      <c r="BD448" s="66" t="s">
        <v>118</v>
      </c>
      <c r="BE448" s="58" t="e">
        <f t="shared" si="320"/>
        <v>#DIV/0!</v>
      </c>
      <c r="BF448" s="30" t="e">
        <f t="shared" si="323"/>
        <v>#DIV/0!</v>
      </c>
      <c r="BG448" s="31"/>
      <c r="BH448" s="32" t="e">
        <f t="shared" si="321"/>
        <v>#DIV/0!</v>
      </c>
      <c r="BI448" s="28">
        <v>0.05</v>
      </c>
      <c r="BJ448" s="28">
        <v>2.5000000000000001E-2</v>
      </c>
      <c r="BK448" s="33" t="e">
        <f t="shared" si="330"/>
        <v>#DIV/0!</v>
      </c>
      <c r="BL448" s="33" t="e">
        <f t="shared" ref="BL448:BL506" si="335">+BH448*BJ448</f>
        <v>#DIV/0!</v>
      </c>
      <c r="BM448" s="48" t="s">
        <v>139</v>
      </c>
      <c r="BO448" s="14" t="s">
        <v>84</v>
      </c>
      <c r="BP448" s="68"/>
      <c r="BQ448" s="14"/>
      <c r="BR448" s="35">
        <v>1257250.1000000001</v>
      </c>
      <c r="BS448" s="73">
        <v>62862.51</v>
      </c>
      <c r="BT448" s="98" t="e">
        <f t="shared" si="322"/>
        <v>#DIV/0!</v>
      </c>
      <c r="BU448" s="35">
        <v>45540</v>
      </c>
      <c r="BV448" s="36" t="s">
        <v>84</v>
      </c>
      <c r="BW448" s="37" t="s">
        <v>90</v>
      </c>
      <c r="BX448" s="38"/>
      <c r="BY448" s="36" t="s">
        <v>84</v>
      </c>
      <c r="BZ448" s="57">
        <v>2023</v>
      </c>
      <c r="CA448" s="32">
        <f>VLOOKUP(BZ448,$GP$1:$GR$17,2,0)</f>
        <v>31680</v>
      </c>
      <c r="CB448" s="32">
        <f>VLOOKUP(BZ448,$GP$1:$GR$17,3,0)</f>
        <v>264294</v>
      </c>
      <c r="CC448" s="32" t="e">
        <f t="shared" ref="CC448:CC506" si="336">IF(BK448&gt;CA448,BK448,CA448)</f>
        <v>#DIV/0!</v>
      </c>
      <c r="CD448" s="14" t="str">
        <f t="shared" si="331"/>
        <v/>
      </c>
      <c r="CF448" s="69">
        <f t="shared" si="332"/>
        <v>45540</v>
      </c>
      <c r="CG448" s="69" t="e">
        <f t="shared" si="333"/>
        <v>#DIV/0!</v>
      </c>
      <c r="CH448" s="69" t="e">
        <f t="shared" si="334"/>
        <v>#DIV/0!</v>
      </c>
    </row>
    <row r="449" spans="1:86" x14ac:dyDescent="0.25">
      <c r="A449" s="13"/>
      <c r="B449" s="13"/>
      <c r="C449" s="13"/>
      <c r="D449" s="24"/>
      <c r="E449" s="24"/>
      <c r="F449" s="100">
        <f t="shared" si="324"/>
        <v>0</v>
      </c>
      <c r="G449" s="21"/>
      <c r="J449" s="63"/>
      <c r="L449" s="63" t="s">
        <v>58</v>
      </c>
      <c r="M449" s="23" t="s">
        <v>61</v>
      </c>
      <c r="N449" s="13" t="s">
        <v>170</v>
      </c>
      <c r="O449" s="13" t="s">
        <v>148</v>
      </c>
      <c r="P449" s="13" t="s">
        <v>171</v>
      </c>
      <c r="U449" s="12">
        <f t="shared" si="309"/>
        <v>90</v>
      </c>
      <c r="X449" s="13"/>
      <c r="Y449" s="13"/>
      <c r="AA449" s="34" t="s">
        <v>84</v>
      </c>
      <c r="AB449" s="25">
        <v>0</v>
      </c>
      <c r="AC449" s="25">
        <f t="shared" si="325"/>
        <v>0</v>
      </c>
      <c r="AD449" s="55"/>
      <c r="AE449" s="55"/>
      <c r="AF449" s="45">
        <f t="shared" si="326"/>
        <v>0</v>
      </c>
      <c r="AG449" s="46" t="e">
        <f t="shared" si="310"/>
        <v>#DIV/0!</v>
      </c>
      <c r="AH449" s="26">
        <f t="shared" si="327"/>
        <v>0</v>
      </c>
      <c r="AI449" s="46" t="e">
        <f t="shared" si="311"/>
        <v>#DIV/0!</v>
      </c>
      <c r="AJ449" s="46" t="e">
        <f t="shared" si="312"/>
        <v>#DIV/0!</v>
      </c>
      <c r="AK449" s="61">
        <v>1</v>
      </c>
      <c r="AL449" s="27" t="e">
        <f t="shared" si="313"/>
        <v>#DIV/0!</v>
      </c>
      <c r="AM449" s="25" t="e">
        <f t="shared" si="328"/>
        <v>#DIV/0!</v>
      </c>
      <c r="AN449" s="25" t="e">
        <f t="shared" si="329"/>
        <v>#DIV/0!</v>
      </c>
      <c r="AO449" s="25" t="e">
        <f t="shared" si="314"/>
        <v>#DIV/0!</v>
      </c>
      <c r="AR449" s="11">
        <f t="shared" si="315"/>
        <v>180</v>
      </c>
      <c r="AS449" s="20" t="s">
        <v>147</v>
      </c>
      <c r="AU449" s="13" t="s">
        <v>142</v>
      </c>
      <c r="AV449" s="75" t="e">
        <f>VLOOKUP(AT449,Ülke!$A$1:$D$46,2,0)</f>
        <v>#N/A</v>
      </c>
      <c r="AW449" s="29" t="e">
        <f t="shared" si="316"/>
        <v>#DIV/0!</v>
      </c>
      <c r="AX449" s="64" t="e">
        <f t="shared" si="317"/>
        <v>#DIV/0!</v>
      </c>
      <c r="AY449" s="65">
        <v>43846</v>
      </c>
      <c r="AZ449" s="65">
        <v>44675</v>
      </c>
      <c r="BA449" s="50">
        <f t="shared" si="318"/>
        <v>-44675</v>
      </c>
      <c r="BB449" s="66" t="e">
        <f t="shared" si="319"/>
        <v>#DIV/0!</v>
      </c>
      <c r="BC449" s="67">
        <v>44676</v>
      </c>
      <c r="BD449" s="66" t="s">
        <v>118</v>
      </c>
      <c r="BE449" s="58" t="e">
        <f t="shared" si="320"/>
        <v>#DIV/0!</v>
      </c>
      <c r="BF449" s="30" t="e">
        <f t="shared" si="323"/>
        <v>#DIV/0!</v>
      </c>
      <c r="BG449" s="31"/>
      <c r="BH449" s="32" t="e">
        <f t="shared" si="321"/>
        <v>#DIV/0!</v>
      </c>
      <c r="BI449" s="28">
        <v>0.05</v>
      </c>
      <c r="BJ449" s="28">
        <v>2.5000000000000001E-2</v>
      </c>
      <c r="BK449" s="33" t="e">
        <f t="shared" si="330"/>
        <v>#DIV/0!</v>
      </c>
      <c r="BL449" s="33" t="e">
        <f t="shared" si="335"/>
        <v>#DIV/0!</v>
      </c>
      <c r="BM449" s="48" t="s">
        <v>139</v>
      </c>
      <c r="BO449" s="14" t="s">
        <v>84</v>
      </c>
      <c r="BP449" s="68"/>
      <c r="BQ449" s="14"/>
      <c r="BR449" s="35">
        <v>1257250.1000000001</v>
      </c>
      <c r="BS449" s="73">
        <v>62862.51</v>
      </c>
      <c r="BT449" s="98" t="e">
        <f t="shared" si="322"/>
        <v>#DIV/0!</v>
      </c>
      <c r="BU449" s="35">
        <v>45540</v>
      </c>
      <c r="BV449" s="36" t="s">
        <v>84</v>
      </c>
      <c r="BW449" s="37" t="s">
        <v>90</v>
      </c>
      <c r="BX449" s="38"/>
      <c r="BY449" s="36" t="s">
        <v>84</v>
      </c>
      <c r="BZ449" s="57">
        <v>2023</v>
      </c>
      <c r="CA449" s="32">
        <f>VLOOKUP(BZ449,$GP$1:$GR$17,2,0)</f>
        <v>31680</v>
      </c>
      <c r="CB449" s="32">
        <f>VLOOKUP(BZ449,$GP$1:$GR$17,3,0)</f>
        <v>264294</v>
      </c>
      <c r="CC449" s="32" t="e">
        <f t="shared" si="336"/>
        <v>#DIV/0!</v>
      </c>
      <c r="CD449" s="14" t="str">
        <f t="shared" si="331"/>
        <v/>
      </c>
      <c r="CF449" s="69">
        <f t="shared" si="332"/>
        <v>45540</v>
      </c>
      <c r="CG449" s="69" t="e">
        <f t="shared" si="333"/>
        <v>#DIV/0!</v>
      </c>
      <c r="CH449" s="69" t="e">
        <f t="shared" si="334"/>
        <v>#DIV/0!</v>
      </c>
    </row>
    <row r="450" spans="1:86" x14ac:dyDescent="0.25">
      <c r="A450" s="13"/>
      <c r="B450" s="13"/>
      <c r="C450" s="13"/>
      <c r="D450" s="24"/>
      <c r="E450" s="24"/>
      <c r="F450" s="100">
        <f t="shared" si="324"/>
        <v>0</v>
      </c>
      <c r="G450" s="21"/>
      <c r="J450" s="63"/>
      <c r="L450" s="63" t="s">
        <v>58</v>
      </c>
      <c r="M450" s="23" t="s">
        <v>61</v>
      </c>
      <c r="N450" s="13" t="s">
        <v>170</v>
      </c>
      <c r="O450" s="13" t="s">
        <v>148</v>
      </c>
      <c r="P450" s="13" t="s">
        <v>171</v>
      </c>
      <c r="U450" s="12">
        <f t="shared" si="309"/>
        <v>90</v>
      </c>
      <c r="X450" s="13"/>
      <c r="Y450" s="13"/>
      <c r="AA450" s="34" t="s">
        <v>84</v>
      </c>
      <c r="AB450" s="25">
        <v>0</v>
      </c>
      <c r="AC450" s="25">
        <f t="shared" si="325"/>
        <v>0</v>
      </c>
      <c r="AD450" s="55"/>
      <c r="AE450" s="55"/>
      <c r="AF450" s="45">
        <f t="shared" si="326"/>
        <v>0</v>
      </c>
      <c r="AG450" s="46" t="e">
        <f t="shared" si="310"/>
        <v>#DIV/0!</v>
      </c>
      <c r="AH450" s="26">
        <f t="shared" si="327"/>
        <v>0</v>
      </c>
      <c r="AI450" s="46" t="e">
        <f t="shared" si="311"/>
        <v>#DIV/0!</v>
      </c>
      <c r="AJ450" s="46" t="e">
        <f t="shared" si="312"/>
        <v>#DIV/0!</v>
      </c>
      <c r="AK450" s="61">
        <v>1</v>
      </c>
      <c r="AL450" s="27" t="e">
        <f t="shared" si="313"/>
        <v>#DIV/0!</v>
      </c>
      <c r="AM450" s="25" t="e">
        <f t="shared" si="328"/>
        <v>#DIV/0!</v>
      </c>
      <c r="AN450" s="25" t="e">
        <f t="shared" si="329"/>
        <v>#DIV/0!</v>
      </c>
      <c r="AO450" s="25" t="e">
        <f t="shared" si="314"/>
        <v>#DIV/0!</v>
      </c>
      <c r="AR450" s="11">
        <f t="shared" si="315"/>
        <v>180</v>
      </c>
      <c r="AS450" s="20" t="s">
        <v>147</v>
      </c>
      <c r="AU450" s="13" t="s">
        <v>142</v>
      </c>
      <c r="AV450" s="75" t="e">
        <f>VLOOKUP(AT450,Ülke!$A$1:$D$46,2,0)</f>
        <v>#N/A</v>
      </c>
      <c r="AW450" s="29" t="e">
        <f t="shared" si="316"/>
        <v>#DIV/0!</v>
      </c>
      <c r="AX450" s="64" t="e">
        <f t="shared" si="317"/>
        <v>#DIV/0!</v>
      </c>
      <c r="AY450" s="65">
        <v>43846</v>
      </c>
      <c r="AZ450" s="65">
        <v>44675</v>
      </c>
      <c r="BA450" s="50">
        <f t="shared" si="318"/>
        <v>-44675</v>
      </c>
      <c r="BB450" s="66" t="e">
        <f t="shared" si="319"/>
        <v>#DIV/0!</v>
      </c>
      <c r="BC450" s="67">
        <v>44676</v>
      </c>
      <c r="BD450" s="66" t="s">
        <v>118</v>
      </c>
      <c r="BE450" s="58" t="e">
        <f t="shared" si="320"/>
        <v>#DIV/0!</v>
      </c>
      <c r="BF450" s="30" t="e">
        <f t="shared" si="323"/>
        <v>#DIV/0!</v>
      </c>
      <c r="BG450" s="31"/>
      <c r="BH450" s="32" t="e">
        <f t="shared" si="321"/>
        <v>#DIV/0!</v>
      </c>
      <c r="BI450" s="28">
        <v>0.05</v>
      </c>
      <c r="BJ450" s="28">
        <v>2.5000000000000001E-2</v>
      </c>
      <c r="BK450" s="33" t="e">
        <f t="shared" si="330"/>
        <v>#DIV/0!</v>
      </c>
      <c r="BL450" s="33" t="e">
        <f t="shared" si="335"/>
        <v>#DIV/0!</v>
      </c>
      <c r="BM450" s="48" t="s">
        <v>139</v>
      </c>
      <c r="BO450" s="14" t="s">
        <v>84</v>
      </c>
      <c r="BP450" s="68"/>
      <c r="BQ450" s="14"/>
      <c r="BR450" s="35">
        <v>1257250.1000000001</v>
      </c>
      <c r="BS450" s="73">
        <v>62862.51</v>
      </c>
      <c r="BT450" s="98" t="e">
        <f t="shared" si="322"/>
        <v>#DIV/0!</v>
      </c>
      <c r="BU450" s="35">
        <v>45540</v>
      </c>
      <c r="BV450" s="36" t="s">
        <v>84</v>
      </c>
      <c r="BW450" s="37" t="s">
        <v>90</v>
      </c>
      <c r="BX450" s="38"/>
      <c r="BY450" s="36" t="s">
        <v>84</v>
      </c>
      <c r="BZ450" s="57">
        <v>2023</v>
      </c>
      <c r="CA450" s="32">
        <f>VLOOKUP(BZ450,$GP$1:$GR$17,2,0)</f>
        <v>31680</v>
      </c>
      <c r="CB450" s="32">
        <f>VLOOKUP(BZ450,$GP$1:$GR$17,3,0)</f>
        <v>264294</v>
      </c>
      <c r="CC450" s="32" t="e">
        <f t="shared" si="336"/>
        <v>#DIV/0!</v>
      </c>
      <c r="CD450" s="14" t="str">
        <f t="shared" si="331"/>
        <v/>
      </c>
      <c r="CF450" s="69">
        <f t="shared" si="332"/>
        <v>45540</v>
      </c>
      <c r="CG450" s="69" t="e">
        <f t="shared" si="333"/>
        <v>#DIV/0!</v>
      </c>
      <c r="CH450" s="69" t="e">
        <f t="shared" si="334"/>
        <v>#DIV/0!</v>
      </c>
    </row>
    <row r="451" spans="1:86" x14ac:dyDescent="0.25">
      <c r="A451" s="13"/>
      <c r="B451" s="13"/>
      <c r="C451" s="13"/>
      <c r="D451" s="24"/>
      <c r="E451" s="24"/>
      <c r="F451" s="100">
        <f t="shared" si="324"/>
        <v>0</v>
      </c>
      <c r="G451" s="21"/>
      <c r="J451" s="63"/>
      <c r="L451" s="63" t="s">
        <v>58</v>
      </c>
      <c r="M451" s="23" t="s">
        <v>61</v>
      </c>
      <c r="N451" s="13" t="s">
        <v>170</v>
      </c>
      <c r="O451" s="13" t="s">
        <v>148</v>
      </c>
      <c r="P451" s="13" t="s">
        <v>171</v>
      </c>
      <c r="U451" s="12">
        <f t="shared" si="309"/>
        <v>90</v>
      </c>
      <c r="X451" s="13"/>
      <c r="Y451" s="13"/>
      <c r="AA451" s="34" t="s">
        <v>84</v>
      </c>
      <c r="AB451" s="25">
        <v>0</v>
      </c>
      <c r="AC451" s="25">
        <f t="shared" si="325"/>
        <v>0</v>
      </c>
      <c r="AD451" s="55"/>
      <c r="AE451" s="55"/>
      <c r="AF451" s="45">
        <f t="shared" si="326"/>
        <v>0</v>
      </c>
      <c r="AG451" s="46" t="e">
        <f t="shared" si="310"/>
        <v>#DIV/0!</v>
      </c>
      <c r="AH451" s="26">
        <f t="shared" si="327"/>
        <v>0</v>
      </c>
      <c r="AI451" s="46" t="e">
        <f t="shared" si="311"/>
        <v>#DIV/0!</v>
      </c>
      <c r="AJ451" s="46" t="e">
        <f t="shared" si="312"/>
        <v>#DIV/0!</v>
      </c>
      <c r="AK451" s="61">
        <v>1</v>
      </c>
      <c r="AL451" s="27" t="e">
        <f t="shared" si="313"/>
        <v>#DIV/0!</v>
      </c>
      <c r="AM451" s="25" t="e">
        <f t="shared" si="328"/>
        <v>#DIV/0!</v>
      </c>
      <c r="AN451" s="25" t="e">
        <f t="shared" si="329"/>
        <v>#DIV/0!</v>
      </c>
      <c r="AO451" s="25" t="e">
        <f t="shared" si="314"/>
        <v>#DIV/0!</v>
      </c>
      <c r="AR451" s="11">
        <f t="shared" si="315"/>
        <v>180</v>
      </c>
      <c r="AS451" s="20" t="s">
        <v>147</v>
      </c>
      <c r="AU451" s="13" t="s">
        <v>142</v>
      </c>
      <c r="AV451" s="75" t="e">
        <f>VLOOKUP(AT451,Ülke!$A$1:$D$46,2,0)</f>
        <v>#N/A</v>
      </c>
      <c r="AW451" s="29" t="e">
        <f t="shared" si="316"/>
        <v>#DIV/0!</v>
      </c>
      <c r="AX451" s="64" t="e">
        <f t="shared" si="317"/>
        <v>#DIV/0!</v>
      </c>
      <c r="AY451" s="65">
        <v>43846</v>
      </c>
      <c r="AZ451" s="65">
        <v>44675</v>
      </c>
      <c r="BA451" s="50">
        <f t="shared" si="318"/>
        <v>-44675</v>
      </c>
      <c r="BB451" s="66" t="e">
        <f t="shared" si="319"/>
        <v>#DIV/0!</v>
      </c>
      <c r="BC451" s="67">
        <v>44676</v>
      </c>
      <c r="BD451" s="66" t="s">
        <v>118</v>
      </c>
      <c r="BE451" s="58" t="e">
        <f t="shared" si="320"/>
        <v>#DIV/0!</v>
      </c>
      <c r="BF451" s="30" t="e">
        <f t="shared" si="323"/>
        <v>#DIV/0!</v>
      </c>
      <c r="BG451" s="31"/>
      <c r="BH451" s="32" t="e">
        <f t="shared" si="321"/>
        <v>#DIV/0!</v>
      </c>
      <c r="BI451" s="28">
        <v>0.05</v>
      </c>
      <c r="BJ451" s="28">
        <v>2.5000000000000001E-2</v>
      </c>
      <c r="BK451" s="33" t="e">
        <f t="shared" si="330"/>
        <v>#DIV/0!</v>
      </c>
      <c r="BL451" s="33" t="e">
        <f t="shared" si="335"/>
        <v>#DIV/0!</v>
      </c>
      <c r="BM451" s="48" t="s">
        <v>139</v>
      </c>
      <c r="BO451" s="14" t="s">
        <v>84</v>
      </c>
      <c r="BP451" s="68"/>
      <c r="BQ451" s="14"/>
      <c r="BR451" s="35">
        <v>1257250.1000000001</v>
      </c>
      <c r="BS451" s="73">
        <v>62862.51</v>
      </c>
      <c r="BT451" s="98" t="e">
        <f t="shared" si="322"/>
        <v>#DIV/0!</v>
      </c>
      <c r="BU451" s="35">
        <v>45540</v>
      </c>
      <c r="BV451" s="36" t="s">
        <v>84</v>
      </c>
      <c r="BW451" s="37" t="s">
        <v>90</v>
      </c>
      <c r="BX451" s="38"/>
      <c r="BY451" s="36" t="s">
        <v>84</v>
      </c>
      <c r="BZ451" s="57">
        <v>2023</v>
      </c>
      <c r="CA451" s="32">
        <f>VLOOKUP(BZ451,$GP$1:$GR$17,2,0)</f>
        <v>31680</v>
      </c>
      <c r="CB451" s="32">
        <f>VLOOKUP(BZ451,$GP$1:$GR$17,3,0)</f>
        <v>264294</v>
      </c>
      <c r="CC451" s="32" t="e">
        <f t="shared" si="336"/>
        <v>#DIV/0!</v>
      </c>
      <c r="CD451" s="14" t="str">
        <f t="shared" si="331"/>
        <v/>
      </c>
      <c r="CF451" s="69">
        <f t="shared" si="332"/>
        <v>45540</v>
      </c>
      <c r="CG451" s="69" t="e">
        <f t="shared" si="333"/>
        <v>#DIV/0!</v>
      </c>
      <c r="CH451" s="69" t="e">
        <f t="shared" si="334"/>
        <v>#DIV/0!</v>
      </c>
    </row>
    <row r="452" spans="1:86" x14ac:dyDescent="0.25">
      <c r="A452" s="13"/>
      <c r="B452" s="13"/>
      <c r="C452" s="13"/>
      <c r="D452" s="24"/>
      <c r="E452" s="24"/>
      <c r="F452" s="100">
        <f t="shared" si="324"/>
        <v>0</v>
      </c>
      <c r="G452" s="21"/>
      <c r="J452" s="63"/>
      <c r="L452" s="63" t="s">
        <v>58</v>
      </c>
      <c r="M452" s="23" t="s">
        <v>61</v>
      </c>
      <c r="N452" s="13" t="s">
        <v>170</v>
      </c>
      <c r="O452" s="13" t="s">
        <v>148</v>
      </c>
      <c r="P452" s="13" t="s">
        <v>171</v>
      </c>
      <c r="U452" s="12">
        <f t="shared" si="309"/>
        <v>90</v>
      </c>
      <c r="X452" s="13"/>
      <c r="Y452" s="13"/>
      <c r="AA452" s="34" t="s">
        <v>84</v>
      </c>
      <c r="AB452" s="25">
        <v>0</v>
      </c>
      <c r="AC452" s="25">
        <f t="shared" si="325"/>
        <v>0</v>
      </c>
      <c r="AD452" s="55"/>
      <c r="AE452" s="55"/>
      <c r="AF452" s="45">
        <f t="shared" si="326"/>
        <v>0</v>
      </c>
      <c r="AG452" s="46" t="e">
        <f t="shared" si="310"/>
        <v>#DIV/0!</v>
      </c>
      <c r="AH452" s="26">
        <f t="shared" si="327"/>
        <v>0</v>
      </c>
      <c r="AI452" s="46" t="e">
        <f t="shared" si="311"/>
        <v>#DIV/0!</v>
      </c>
      <c r="AJ452" s="46" t="e">
        <f t="shared" si="312"/>
        <v>#DIV/0!</v>
      </c>
      <c r="AK452" s="61">
        <v>1</v>
      </c>
      <c r="AL452" s="27" t="e">
        <f t="shared" si="313"/>
        <v>#DIV/0!</v>
      </c>
      <c r="AM452" s="25" t="e">
        <f t="shared" si="328"/>
        <v>#DIV/0!</v>
      </c>
      <c r="AN452" s="25" t="e">
        <f t="shared" si="329"/>
        <v>#DIV/0!</v>
      </c>
      <c r="AO452" s="25" t="e">
        <f t="shared" si="314"/>
        <v>#DIV/0!</v>
      </c>
      <c r="AR452" s="11">
        <f t="shared" si="315"/>
        <v>180</v>
      </c>
      <c r="AS452" s="20" t="s">
        <v>147</v>
      </c>
      <c r="AU452" s="13" t="s">
        <v>142</v>
      </c>
      <c r="AV452" s="75" t="e">
        <f>VLOOKUP(AT452,Ülke!$A$1:$D$46,2,0)</f>
        <v>#N/A</v>
      </c>
      <c r="AW452" s="29" t="e">
        <f t="shared" si="316"/>
        <v>#DIV/0!</v>
      </c>
      <c r="AX452" s="64" t="e">
        <f t="shared" si="317"/>
        <v>#DIV/0!</v>
      </c>
      <c r="AY452" s="65">
        <v>43846</v>
      </c>
      <c r="AZ452" s="65">
        <v>44675</v>
      </c>
      <c r="BA452" s="50">
        <f t="shared" si="318"/>
        <v>-44675</v>
      </c>
      <c r="BB452" s="66" t="e">
        <f t="shared" si="319"/>
        <v>#DIV/0!</v>
      </c>
      <c r="BC452" s="67">
        <v>44676</v>
      </c>
      <c r="BD452" s="66" t="s">
        <v>118</v>
      </c>
      <c r="BE452" s="58" t="e">
        <f t="shared" si="320"/>
        <v>#DIV/0!</v>
      </c>
      <c r="BF452" s="30" t="e">
        <f t="shared" si="323"/>
        <v>#DIV/0!</v>
      </c>
      <c r="BG452" s="31"/>
      <c r="BH452" s="32" t="e">
        <f t="shared" si="321"/>
        <v>#DIV/0!</v>
      </c>
      <c r="BI452" s="28">
        <v>0.05</v>
      </c>
      <c r="BJ452" s="28">
        <v>2.5000000000000001E-2</v>
      </c>
      <c r="BK452" s="33" t="e">
        <f t="shared" si="330"/>
        <v>#DIV/0!</v>
      </c>
      <c r="BL452" s="33" t="e">
        <f t="shared" si="335"/>
        <v>#DIV/0!</v>
      </c>
      <c r="BM452" s="48" t="s">
        <v>139</v>
      </c>
      <c r="BO452" s="14" t="s">
        <v>84</v>
      </c>
      <c r="BP452" s="68"/>
      <c r="BQ452" s="14"/>
      <c r="BR452" s="35">
        <v>1257250.1000000001</v>
      </c>
      <c r="BS452" s="73">
        <v>62862.51</v>
      </c>
      <c r="BT452" s="98" t="e">
        <f t="shared" si="322"/>
        <v>#DIV/0!</v>
      </c>
      <c r="BU452" s="35">
        <v>45540</v>
      </c>
      <c r="BV452" s="36" t="s">
        <v>84</v>
      </c>
      <c r="BW452" s="37" t="s">
        <v>90</v>
      </c>
      <c r="BX452" s="38"/>
      <c r="BY452" s="36" t="s">
        <v>84</v>
      </c>
      <c r="BZ452" s="57">
        <v>2023</v>
      </c>
      <c r="CA452" s="32">
        <f>VLOOKUP(BZ452,$GP$1:$GR$17,2,0)</f>
        <v>31680</v>
      </c>
      <c r="CB452" s="32">
        <f>VLOOKUP(BZ452,$GP$1:$GR$17,3,0)</f>
        <v>264294</v>
      </c>
      <c r="CC452" s="32" t="e">
        <f t="shared" si="336"/>
        <v>#DIV/0!</v>
      </c>
      <c r="CD452" s="14" t="str">
        <f t="shared" si="331"/>
        <v/>
      </c>
      <c r="CF452" s="69">
        <f t="shared" si="332"/>
        <v>45540</v>
      </c>
      <c r="CG452" s="69" t="e">
        <f t="shared" si="333"/>
        <v>#DIV/0!</v>
      </c>
      <c r="CH452" s="69" t="e">
        <f t="shared" si="334"/>
        <v>#DIV/0!</v>
      </c>
    </row>
    <row r="453" spans="1:86" x14ac:dyDescent="0.25">
      <c r="A453" s="13"/>
      <c r="B453" s="13"/>
      <c r="C453" s="13"/>
      <c r="D453" s="24"/>
      <c r="E453" s="24"/>
      <c r="F453" s="100">
        <f t="shared" si="324"/>
        <v>0</v>
      </c>
      <c r="G453" s="21"/>
      <c r="J453" s="63"/>
      <c r="L453" s="63" t="s">
        <v>58</v>
      </c>
      <c r="M453" s="23" t="s">
        <v>61</v>
      </c>
      <c r="N453" s="13" t="s">
        <v>170</v>
      </c>
      <c r="O453" s="13" t="s">
        <v>148</v>
      </c>
      <c r="P453" s="13" t="s">
        <v>171</v>
      </c>
      <c r="U453" s="12">
        <f t="shared" si="309"/>
        <v>90</v>
      </c>
      <c r="X453" s="13"/>
      <c r="Y453" s="13"/>
      <c r="AA453" s="34" t="s">
        <v>84</v>
      </c>
      <c r="AB453" s="25">
        <v>0</v>
      </c>
      <c r="AC453" s="25">
        <f t="shared" si="325"/>
        <v>0</v>
      </c>
      <c r="AD453" s="55"/>
      <c r="AE453" s="55"/>
      <c r="AF453" s="45">
        <f t="shared" si="326"/>
        <v>0</v>
      </c>
      <c r="AG453" s="46" t="e">
        <f t="shared" si="310"/>
        <v>#DIV/0!</v>
      </c>
      <c r="AH453" s="26">
        <f t="shared" si="327"/>
        <v>0</v>
      </c>
      <c r="AI453" s="46" t="e">
        <f t="shared" si="311"/>
        <v>#DIV/0!</v>
      </c>
      <c r="AJ453" s="46" t="e">
        <f t="shared" si="312"/>
        <v>#DIV/0!</v>
      </c>
      <c r="AK453" s="61">
        <v>1</v>
      </c>
      <c r="AL453" s="27" t="e">
        <f t="shared" si="313"/>
        <v>#DIV/0!</v>
      </c>
      <c r="AM453" s="25" t="e">
        <f t="shared" si="328"/>
        <v>#DIV/0!</v>
      </c>
      <c r="AN453" s="25" t="e">
        <f t="shared" si="329"/>
        <v>#DIV/0!</v>
      </c>
      <c r="AO453" s="25" t="e">
        <f t="shared" si="314"/>
        <v>#DIV/0!</v>
      </c>
      <c r="AR453" s="11">
        <f t="shared" si="315"/>
        <v>180</v>
      </c>
      <c r="AS453" s="20" t="s">
        <v>147</v>
      </c>
      <c r="AU453" s="13" t="s">
        <v>142</v>
      </c>
      <c r="AV453" s="75" t="e">
        <f>VLOOKUP(AT453,Ülke!$A$1:$D$46,2,0)</f>
        <v>#N/A</v>
      </c>
      <c r="AW453" s="29" t="e">
        <f t="shared" si="316"/>
        <v>#DIV/0!</v>
      </c>
      <c r="AX453" s="64" t="e">
        <f t="shared" si="317"/>
        <v>#DIV/0!</v>
      </c>
      <c r="AY453" s="65">
        <v>43846</v>
      </c>
      <c r="AZ453" s="65">
        <v>44675</v>
      </c>
      <c r="BA453" s="50">
        <f t="shared" si="318"/>
        <v>-44675</v>
      </c>
      <c r="BB453" s="66" t="e">
        <f t="shared" si="319"/>
        <v>#DIV/0!</v>
      </c>
      <c r="BC453" s="67">
        <v>44676</v>
      </c>
      <c r="BD453" s="66" t="s">
        <v>118</v>
      </c>
      <c r="BE453" s="58" t="e">
        <f t="shared" si="320"/>
        <v>#DIV/0!</v>
      </c>
      <c r="BF453" s="30" t="e">
        <f t="shared" si="323"/>
        <v>#DIV/0!</v>
      </c>
      <c r="BG453" s="31"/>
      <c r="BH453" s="32" t="e">
        <f t="shared" si="321"/>
        <v>#DIV/0!</v>
      </c>
      <c r="BI453" s="28">
        <v>0.05</v>
      </c>
      <c r="BJ453" s="28">
        <v>2.5000000000000001E-2</v>
      </c>
      <c r="BK453" s="33" t="e">
        <f t="shared" si="330"/>
        <v>#DIV/0!</v>
      </c>
      <c r="BL453" s="33" t="e">
        <f t="shared" si="335"/>
        <v>#DIV/0!</v>
      </c>
      <c r="BM453" s="48" t="s">
        <v>139</v>
      </c>
      <c r="BO453" s="14" t="s">
        <v>84</v>
      </c>
      <c r="BP453" s="68"/>
      <c r="BQ453" s="14"/>
      <c r="BR453" s="35">
        <v>1257250.1000000001</v>
      </c>
      <c r="BS453" s="73">
        <v>62862.51</v>
      </c>
      <c r="BT453" s="98" t="e">
        <f t="shared" si="322"/>
        <v>#DIV/0!</v>
      </c>
      <c r="BU453" s="35">
        <v>45540</v>
      </c>
      <c r="BV453" s="36" t="s">
        <v>84</v>
      </c>
      <c r="BW453" s="37" t="s">
        <v>90</v>
      </c>
      <c r="BX453" s="38"/>
      <c r="BY453" s="36" t="s">
        <v>84</v>
      </c>
      <c r="BZ453" s="57">
        <v>2023</v>
      </c>
      <c r="CA453" s="32">
        <f>VLOOKUP(BZ453,$GP$1:$GR$17,2,0)</f>
        <v>31680</v>
      </c>
      <c r="CB453" s="32">
        <f>VLOOKUP(BZ453,$GP$1:$GR$17,3,0)</f>
        <v>264294</v>
      </c>
      <c r="CC453" s="32" t="e">
        <f t="shared" si="336"/>
        <v>#DIV/0!</v>
      </c>
      <c r="CD453" s="14" t="str">
        <f t="shared" si="331"/>
        <v/>
      </c>
      <c r="CF453" s="69">
        <f t="shared" si="332"/>
        <v>45540</v>
      </c>
      <c r="CG453" s="69" t="e">
        <f t="shared" si="333"/>
        <v>#DIV/0!</v>
      </c>
      <c r="CH453" s="69" t="e">
        <f t="shared" si="334"/>
        <v>#DIV/0!</v>
      </c>
    </row>
    <row r="454" spans="1:86" x14ac:dyDescent="0.25">
      <c r="A454" s="13"/>
      <c r="B454" s="13"/>
      <c r="C454" s="13"/>
      <c r="D454" s="24"/>
      <c r="E454" s="24"/>
      <c r="F454" s="100">
        <f t="shared" si="324"/>
        <v>0</v>
      </c>
      <c r="G454" s="21"/>
      <c r="J454" s="63"/>
      <c r="L454" s="63" t="s">
        <v>58</v>
      </c>
      <c r="M454" s="23" t="s">
        <v>61</v>
      </c>
      <c r="N454" s="13" t="s">
        <v>170</v>
      </c>
      <c r="O454" s="13" t="s">
        <v>148</v>
      </c>
      <c r="P454" s="13" t="s">
        <v>171</v>
      </c>
      <c r="U454" s="12">
        <f t="shared" si="309"/>
        <v>90</v>
      </c>
      <c r="X454" s="13"/>
      <c r="Y454" s="13"/>
      <c r="AA454" s="34" t="s">
        <v>84</v>
      </c>
      <c r="AB454" s="25">
        <v>0</v>
      </c>
      <c r="AC454" s="25">
        <f t="shared" si="325"/>
        <v>0</v>
      </c>
      <c r="AD454" s="55"/>
      <c r="AE454" s="55"/>
      <c r="AF454" s="45">
        <f t="shared" si="326"/>
        <v>0</v>
      </c>
      <c r="AG454" s="46" t="e">
        <f t="shared" si="310"/>
        <v>#DIV/0!</v>
      </c>
      <c r="AH454" s="26">
        <f t="shared" si="327"/>
        <v>0</v>
      </c>
      <c r="AI454" s="46" t="e">
        <f t="shared" si="311"/>
        <v>#DIV/0!</v>
      </c>
      <c r="AJ454" s="46" t="e">
        <f t="shared" si="312"/>
        <v>#DIV/0!</v>
      </c>
      <c r="AK454" s="61">
        <v>1</v>
      </c>
      <c r="AL454" s="27" t="e">
        <f t="shared" si="313"/>
        <v>#DIV/0!</v>
      </c>
      <c r="AM454" s="25" t="e">
        <f t="shared" si="328"/>
        <v>#DIV/0!</v>
      </c>
      <c r="AN454" s="25" t="e">
        <f t="shared" si="329"/>
        <v>#DIV/0!</v>
      </c>
      <c r="AO454" s="25" t="e">
        <f t="shared" si="314"/>
        <v>#DIV/0!</v>
      </c>
      <c r="AR454" s="11">
        <f t="shared" si="315"/>
        <v>180</v>
      </c>
      <c r="AS454" s="20" t="s">
        <v>147</v>
      </c>
      <c r="AU454" s="13" t="s">
        <v>142</v>
      </c>
      <c r="AV454" s="75" t="e">
        <f>VLOOKUP(AT454,Ülke!$A$1:$D$46,2,0)</f>
        <v>#N/A</v>
      </c>
      <c r="AW454" s="29" t="e">
        <f t="shared" si="316"/>
        <v>#DIV/0!</v>
      </c>
      <c r="AX454" s="64" t="e">
        <f t="shared" si="317"/>
        <v>#DIV/0!</v>
      </c>
      <c r="AY454" s="65">
        <v>43846</v>
      </c>
      <c r="AZ454" s="65">
        <v>44675</v>
      </c>
      <c r="BA454" s="50">
        <f t="shared" si="318"/>
        <v>-44675</v>
      </c>
      <c r="BB454" s="66" t="e">
        <f t="shared" si="319"/>
        <v>#DIV/0!</v>
      </c>
      <c r="BC454" s="67">
        <v>44676</v>
      </c>
      <c r="BD454" s="66" t="s">
        <v>118</v>
      </c>
      <c r="BE454" s="58" t="e">
        <f t="shared" si="320"/>
        <v>#DIV/0!</v>
      </c>
      <c r="BF454" s="30" t="e">
        <f t="shared" si="323"/>
        <v>#DIV/0!</v>
      </c>
      <c r="BG454" s="31"/>
      <c r="BH454" s="32" t="e">
        <f t="shared" si="321"/>
        <v>#DIV/0!</v>
      </c>
      <c r="BI454" s="28">
        <v>0.05</v>
      </c>
      <c r="BJ454" s="28">
        <v>2.5000000000000001E-2</v>
      </c>
      <c r="BK454" s="33" t="e">
        <f t="shared" si="330"/>
        <v>#DIV/0!</v>
      </c>
      <c r="BL454" s="33" t="e">
        <f t="shared" si="335"/>
        <v>#DIV/0!</v>
      </c>
      <c r="BM454" s="48" t="s">
        <v>139</v>
      </c>
      <c r="BO454" s="14" t="s">
        <v>84</v>
      </c>
      <c r="BP454" s="68"/>
      <c r="BQ454" s="14"/>
      <c r="BR454" s="35">
        <v>1257250.1000000001</v>
      </c>
      <c r="BS454" s="73">
        <v>62862.51</v>
      </c>
      <c r="BT454" s="98" t="e">
        <f t="shared" si="322"/>
        <v>#DIV/0!</v>
      </c>
      <c r="BU454" s="35">
        <v>45540</v>
      </c>
      <c r="BV454" s="36" t="s">
        <v>84</v>
      </c>
      <c r="BW454" s="37" t="s">
        <v>90</v>
      </c>
      <c r="BX454" s="38"/>
      <c r="BY454" s="36" t="s">
        <v>84</v>
      </c>
      <c r="BZ454" s="57">
        <v>2023</v>
      </c>
      <c r="CA454" s="32">
        <f>VLOOKUP(BZ454,$GP$1:$GR$17,2,0)</f>
        <v>31680</v>
      </c>
      <c r="CB454" s="32">
        <f>VLOOKUP(BZ454,$GP$1:$GR$17,3,0)</f>
        <v>264294</v>
      </c>
      <c r="CC454" s="32" t="e">
        <f t="shared" si="336"/>
        <v>#DIV/0!</v>
      </c>
      <c r="CD454" s="14" t="str">
        <f t="shared" si="331"/>
        <v/>
      </c>
      <c r="CF454" s="69">
        <f t="shared" si="332"/>
        <v>45540</v>
      </c>
      <c r="CG454" s="69" t="e">
        <f t="shared" si="333"/>
        <v>#DIV/0!</v>
      </c>
      <c r="CH454" s="69" t="e">
        <f t="shared" si="334"/>
        <v>#DIV/0!</v>
      </c>
    </row>
    <row r="455" spans="1:86" x14ac:dyDescent="0.25">
      <c r="A455" s="13"/>
      <c r="B455" s="13"/>
      <c r="C455" s="13"/>
      <c r="D455" s="24"/>
      <c r="E455" s="24"/>
      <c r="F455" s="100">
        <f t="shared" si="324"/>
        <v>0</v>
      </c>
      <c r="G455" s="21"/>
      <c r="J455" s="63"/>
      <c r="L455" s="63" t="s">
        <v>58</v>
      </c>
      <c r="M455" s="23" t="s">
        <v>61</v>
      </c>
      <c r="N455" s="13" t="s">
        <v>170</v>
      </c>
      <c r="O455" s="13" t="s">
        <v>148</v>
      </c>
      <c r="P455" s="13" t="s">
        <v>171</v>
      </c>
      <c r="U455" s="12">
        <f t="shared" si="309"/>
        <v>90</v>
      </c>
      <c r="X455" s="13"/>
      <c r="Y455" s="13"/>
      <c r="AA455" s="34" t="s">
        <v>84</v>
      </c>
      <c r="AB455" s="25">
        <v>0</v>
      </c>
      <c r="AC455" s="25">
        <f t="shared" si="325"/>
        <v>0</v>
      </c>
      <c r="AD455" s="55"/>
      <c r="AE455" s="55"/>
      <c r="AF455" s="45">
        <f t="shared" si="326"/>
        <v>0</v>
      </c>
      <c r="AG455" s="46" t="e">
        <f t="shared" si="310"/>
        <v>#DIV/0!</v>
      </c>
      <c r="AH455" s="26">
        <f t="shared" si="327"/>
        <v>0</v>
      </c>
      <c r="AI455" s="46" t="e">
        <f t="shared" si="311"/>
        <v>#DIV/0!</v>
      </c>
      <c r="AJ455" s="46" t="e">
        <f t="shared" si="312"/>
        <v>#DIV/0!</v>
      </c>
      <c r="AK455" s="61">
        <v>1</v>
      </c>
      <c r="AL455" s="27" t="e">
        <f t="shared" si="313"/>
        <v>#DIV/0!</v>
      </c>
      <c r="AM455" s="25" t="e">
        <f t="shared" si="328"/>
        <v>#DIV/0!</v>
      </c>
      <c r="AN455" s="25" t="e">
        <f t="shared" si="329"/>
        <v>#DIV/0!</v>
      </c>
      <c r="AO455" s="25" t="e">
        <f t="shared" si="314"/>
        <v>#DIV/0!</v>
      </c>
      <c r="AR455" s="11">
        <f t="shared" si="315"/>
        <v>180</v>
      </c>
      <c r="AS455" s="20" t="s">
        <v>147</v>
      </c>
      <c r="AU455" s="13" t="s">
        <v>142</v>
      </c>
      <c r="AV455" s="75" t="e">
        <f>VLOOKUP(AT455,Ülke!$A$1:$D$46,2,0)</f>
        <v>#N/A</v>
      </c>
      <c r="AW455" s="29" t="e">
        <f t="shared" si="316"/>
        <v>#DIV/0!</v>
      </c>
      <c r="AX455" s="64" t="e">
        <f t="shared" si="317"/>
        <v>#DIV/0!</v>
      </c>
      <c r="AY455" s="65">
        <v>43846</v>
      </c>
      <c r="AZ455" s="65">
        <v>44675</v>
      </c>
      <c r="BA455" s="50">
        <f t="shared" si="318"/>
        <v>-44675</v>
      </c>
      <c r="BB455" s="66" t="e">
        <f t="shared" si="319"/>
        <v>#DIV/0!</v>
      </c>
      <c r="BC455" s="67">
        <v>44676</v>
      </c>
      <c r="BD455" s="66" t="s">
        <v>118</v>
      </c>
      <c r="BE455" s="58" t="e">
        <f t="shared" si="320"/>
        <v>#DIV/0!</v>
      </c>
      <c r="BF455" s="30" t="e">
        <f t="shared" si="323"/>
        <v>#DIV/0!</v>
      </c>
      <c r="BG455" s="31"/>
      <c r="BH455" s="32" t="e">
        <f t="shared" si="321"/>
        <v>#DIV/0!</v>
      </c>
      <c r="BI455" s="28">
        <v>0.05</v>
      </c>
      <c r="BJ455" s="28">
        <v>2.5000000000000001E-2</v>
      </c>
      <c r="BK455" s="33" t="e">
        <f t="shared" si="330"/>
        <v>#DIV/0!</v>
      </c>
      <c r="BL455" s="33" t="e">
        <f t="shared" si="335"/>
        <v>#DIV/0!</v>
      </c>
      <c r="BM455" s="48" t="s">
        <v>139</v>
      </c>
      <c r="BO455" s="14" t="s">
        <v>84</v>
      </c>
      <c r="BP455" s="68"/>
      <c r="BQ455" s="14"/>
      <c r="BR455" s="35">
        <v>1257250.1000000001</v>
      </c>
      <c r="BS455" s="73">
        <v>62862.51</v>
      </c>
      <c r="BT455" s="98" t="e">
        <f t="shared" si="322"/>
        <v>#DIV/0!</v>
      </c>
      <c r="BU455" s="35">
        <v>45540</v>
      </c>
      <c r="BV455" s="36" t="s">
        <v>84</v>
      </c>
      <c r="BW455" s="37" t="s">
        <v>90</v>
      </c>
      <c r="BX455" s="38"/>
      <c r="BY455" s="36" t="s">
        <v>84</v>
      </c>
      <c r="BZ455" s="57">
        <v>2023</v>
      </c>
      <c r="CA455" s="32">
        <f>VLOOKUP(BZ455,$GP$1:$GR$17,2,0)</f>
        <v>31680</v>
      </c>
      <c r="CB455" s="32">
        <f>VLOOKUP(BZ455,$GP$1:$GR$17,3,0)</f>
        <v>264294</v>
      </c>
      <c r="CC455" s="32" t="e">
        <f t="shared" si="336"/>
        <v>#DIV/0!</v>
      </c>
      <c r="CD455" s="14" t="str">
        <f t="shared" si="331"/>
        <v/>
      </c>
      <c r="CF455" s="69">
        <f t="shared" si="332"/>
        <v>45540</v>
      </c>
      <c r="CG455" s="69" t="e">
        <f t="shared" si="333"/>
        <v>#DIV/0!</v>
      </c>
      <c r="CH455" s="69" t="e">
        <f t="shared" si="334"/>
        <v>#DIV/0!</v>
      </c>
    </row>
    <row r="456" spans="1:86" x14ac:dyDescent="0.25">
      <c r="A456" s="13"/>
      <c r="B456" s="13"/>
      <c r="C456" s="13"/>
      <c r="D456" s="24"/>
      <c r="E456" s="24"/>
      <c r="F456" s="100">
        <f t="shared" si="324"/>
        <v>0</v>
      </c>
      <c r="G456" s="21"/>
      <c r="J456" s="63"/>
      <c r="L456" s="63" t="s">
        <v>58</v>
      </c>
      <c r="M456" s="23" t="s">
        <v>61</v>
      </c>
      <c r="N456" s="13" t="s">
        <v>170</v>
      </c>
      <c r="O456" s="13" t="s">
        <v>148</v>
      </c>
      <c r="P456" s="13" t="s">
        <v>171</v>
      </c>
      <c r="U456" s="12">
        <f t="shared" si="309"/>
        <v>90</v>
      </c>
      <c r="X456" s="13"/>
      <c r="Y456" s="13"/>
      <c r="AA456" s="34" t="s">
        <v>84</v>
      </c>
      <c r="AB456" s="25">
        <v>0</v>
      </c>
      <c r="AC456" s="25">
        <f t="shared" si="325"/>
        <v>0</v>
      </c>
      <c r="AD456" s="55"/>
      <c r="AE456" s="55"/>
      <c r="AF456" s="45">
        <f t="shared" si="326"/>
        <v>0</v>
      </c>
      <c r="AG456" s="46" t="e">
        <f t="shared" si="310"/>
        <v>#DIV/0!</v>
      </c>
      <c r="AH456" s="26">
        <f t="shared" si="327"/>
        <v>0</v>
      </c>
      <c r="AI456" s="46" t="e">
        <f t="shared" si="311"/>
        <v>#DIV/0!</v>
      </c>
      <c r="AJ456" s="46" t="e">
        <f t="shared" si="312"/>
        <v>#DIV/0!</v>
      </c>
      <c r="AK456" s="61">
        <v>1</v>
      </c>
      <c r="AL456" s="27" t="e">
        <f t="shared" si="313"/>
        <v>#DIV/0!</v>
      </c>
      <c r="AM456" s="25" t="e">
        <f t="shared" si="328"/>
        <v>#DIV/0!</v>
      </c>
      <c r="AN456" s="25" t="e">
        <f t="shared" si="329"/>
        <v>#DIV/0!</v>
      </c>
      <c r="AO456" s="25" t="e">
        <f t="shared" si="314"/>
        <v>#DIV/0!</v>
      </c>
      <c r="AR456" s="11">
        <f t="shared" si="315"/>
        <v>180</v>
      </c>
      <c r="AS456" s="20" t="s">
        <v>147</v>
      </c>
      <c r="AU456" s="13" t="s">
        <v>142</v>
      </c>
      <c r="AV456" s="75" t="e">
        <f>VLOOKUP(AT456,Ülke!$A$1:$D$46,2,0)</f>
        <v>#N/A</v>
      </c>
      <c r="AW456" s="29" t="e">
        <f t="shared" si="316"/>
        <v>#DIV/0!</v>
      </c>
      <c r="AX456" s="64" t="e">
        <f t="shared" si="317"/>
        <v>#DIV/0!</v>
      </c>
      <c r="AY456" s="65">
        <v>43846</v>
      </c>
      <c r="AZ456" s="65">
        <v>44675</v>
      </c>
      <c r="BA456" s="50">
        <f t="shared" si="318"/>
        <v>-44675</v>
      </c>
      <c r="BB456" s="66" t="e">
        <f t="shared" si="319"/>
        <v>#DIV/0!</v>
      </c>
      <c r="BC456" s="67">
        <v>44676</v>
      </c>
      <c r="BD456" s="66" t="s">
        <v>118</v>
      </c>
      <c r="BE456" s="58" t="e">
        <f t="shared" si="320"/>
        <v>#DIV/0!</v>
      </c>
      <c r="BF456" s="30" t="e">
        <f t="shared" si="323"/>
        <v>#DIV/0!</v>
      </c>
      <c r="BG456" s="31"/>
      <c r="BH456" s="32" t="e">
        <f t="shared" si="321"/>
        <v>#DIV/0!</v>
      </c>
      <c r="BI456" s="28">
        <v>0.05</v>
      </c>
      <c r="BJ456" s="28">
        <v>2.5000000000000001E-2</v>
      </c>
      <c r="BK456" s="33" t="e">
        <f t="shared" si="330"/>
        <v>#DIV/0!</v>
      </c>
      <c r="BL456" s="33" t="e">
        <f t="shared" si="335"/>
        <v>#DIV/0!</v>
      </c>
      <c r="BM456" s="48" t="s">
        <v>139</v>
      </c>
      <c r="BO456" s="14" t="s">
        <v>84</v>
      </c>
      <c r="BP456" s="68"/>
      <c r="BQ456" s="14"/>
      <c r="BR456" s="35">
        <v>1257250.1000000001</v>
      </c>
      <c r="BS456" s="73">
        <v>62862.51</v>
      </c>
      <c r="BT456" s="98" t="e">
        <f t="shared" si="322"/>
        <v>#DIV/0!</v>
      </c>
      <c r="BU456" s="35">
        <v>45540</v>
      </c>
      <c r="BV456" s="36" t="s">
        <v>84</v>
      </c>
      <c r="BW456" s="37" t="s">
        <v>90</v>
      </c>
      <c r="BX456" s="38"/>
      <c r="BY456" s="36" t="s">
        <v>84</v>
      </c>
      <c r="BZ456" s="57">
        <v>2023</v>
      </c>
      <c r="CA456" s="32">
        <f>VLOOKUP(BZ456,$GP$1:$GR$17,2,0)</f>
        <v>31680</v>
      </c>
      <c r="CB456" s="32">
        <f>VLOOKUP(BZ456,$GP$1:$GR$17,3,0)</f>
        <v>264294</v>
      </c>
      <c r="CC456" s="32" t="e">
        <f t="shared" si="336"/>
        <v>#DIV/0!</v>
      </c>
      <c r="CD456" s="14" t="str">
        <f t="shared" si="331"/>
        <v/>
      </c>
      <c r="CF456" s="69">
        <f t="shared" si="332"/>
        <v>45540</v>
      </c>
      <c r="CG456" s="69" t="e">
        <f t="shared" si="333"/>
        <v>#DIV/0!</v>
      </c>
      <c r="CH456" s="69" t="e">
        <f t="shared" si="334"/>
        <v>#DIV/0!</v>
      </c>
    </row>
    <row r="457" spans="1:86" x14ac:dyDescent="0.25">
      <c r="A457" s="13"/>
      <c r="B457" s="13"/>
      <c r="C457" s="13"/>
      <c r="D457" s="24"/>
      <c r="E457" s="24"/>
      <c r="F457" s="100">
        <f t="shared" si="324"/>
        <v>0</v>
      </c>
      <c r="G457" s="21"/>
      <c r="J457" s="63"/>
      <c r="L457" s="63" t="s">
        <v>58</v>
      </c>
      <c r="M457" s="23" t="s">
        <v>61</v>
      </c>
      <c r="N457" s="13" t="s">
        <v>170</v>
      </c>
      <c r="O457" s="13" t="s">
        <v>148</v>
      </c>
      <c r="P457" s="13" t="s">
        <v>171</v>
      </c>
      <c r="U457" s="12">
        <f t="shared" si="309"/>
        <v>90</v>
      </c>
      <c r="X457" s="13"/>
      <c r="Y457" s="13"/>
      <c r="AA457" s="34" t="s">
        <v>84</v>
      </c>
      <c r="AB457" s="25">
        <v>0</v>
      </c>
      <c r="AC457" s="25">
        <f t="shared" si="325"/>
        <v>0</v>
      </c>
      <c r="AD457" s="55"/>
      <c r="AE457" s="55"/>
      <c r="AF457" s="45">
        <f t="shared" si="326"/>
        <v>0</v>
      </c>
      <c r="AG457" s="46" t="e">
        <f t="shared" si="310"/>
        <v>#DIV/0!</v>
      </c>
      <c r="AH457" s="26">
        <f t="shared" si="327"/>
        <v>0</v>
      </c>
      <c r="AI457" s="46" t="e">
        <f t="shared" si="311"/>
        <v>#DIV/0!</v>
      </c>
      <c r="AJ457" s="46" t="e">
        <f t="shared" si="312"/>
        <v>#DIV/0!</v>
      </c>
      <c r="AK457" s="61">
        <v>1</v>
      </c>
      <c r="AL457" s="27" t="e">
        <f t="shared" si="313"/>
        <v>#DIV/0!</v>
      </c>
      <c r="AM457" s="25" t="e">
        <f t="shared" si="328"/>
        <v>#DIV/0!</v>
      </c>
      <c r="AN457" s="25" t="e">
        <f t="shared" si="329"/>
        <v>#DIV/0!</v>
      </c>
      <c r="AO457" s="25" t="e">
        <f t="shared" si="314"/>
        <v>#DIV/0!</v>
      </c>
      <c r="AR457" s="11">
        <f t="shared" si="315"/>
        <v>180</v>
      </c>
      <c r="AS457" s="20" t="s">
        <v>147</v>
      </c>
      <c r="AU457" s="13" t="s">
        <v>142</v>
      </c>
      <c r="AV457" s="75" t="e">
        <f>VLOOKUP(AT457,Ülke!$A$1:$D$46,2,0)</f>
        <v>#N/A</v>
      </c>
      <c r="AW457" s="29" t="e">
        <f t="shared" si="316"/>
        <v>#DIV/0!</v>
      </c>
      <c r="AX457" s="64" t="e">
        <f t="shared" si="317"/>
        <v>#DIV/0!</v>
      </c>
      <c r="AY457" s="65">
        <v>43846</v>
      </c>
      <c r="AZ457" s="65">
        <v>44675</v>
      </c>
      <c r="BA457" s="50">
        <f t="shared" si="318"/>
        <v>-44675</v>
      </c>
      <c r="BB457" s="66" t="e">
        <f t="shared" si="319"/>
        <v>#DIV/0!</v>
      </c>
      <c r="BC457" s="67">
        <v>44676</v>
      </c>
      <c r="BD457" s="66" t="s">
        <v>118</v>
      </c>
      <c r="BE457" s="58" t="e">
        <f t="shared" si="320"/>
        <v>#DIV/0!</v>
      </c>
      <c r="BF457" s="30" t="e">
        <f t="shared" si="323"/>
        <v>#DIV/0!</v>
      </c>
      <c r="BG457" s="31"/>
      <c r="BH457" s="32" t="e">
        <f t="shared" si="321"/>
        <v>#DIV/0!</v>
      </c>
      <c r="BI457" s="28">
        <v>0.05</v>
      </c>
      <c r="BJ457" s="28">
        <v>2.5000000000000001E-2</v>
      </c>
      <c r="BK457" s="33" t="e">
        <f t="shared" si="330"/>
        <v>#DIV/0!</v>
      </c>
      <c r="BL457" s="33" t="e">
        <f t="shared" si="335"/>
        <v>#DIV/0!</v>
      </c>
      <c r="BM457" s="48" t="s">
        <v>139</v>
      </c>
      <c r="BO457" s="14" t="s">
        <v>84</v>
      </c>
      <c r="BP457" s="68"/>
      <c r="BQ457" s="14"/>
      <c r="BR457" s="35">
        <v>1257250.1000000001</v>
      </c>
      <c r="BS457" s="73">
        <v>62862.51</v>
      </c>
      <c r="BT457" s="98" t="e">
        <f t="shared" si="322"/>
        <v>#DIV/0!</v>
      </c>
      <c r="BU457" s="35">
        <v>45540</v>
      </c>
      <c r="BV457" s="36" t="s">
        <v>84</v>
      </c>
      <c r="BW457" s="37" t="s">
        <v>90</v>
      </c>
      <c r="BX457" s="38"/>
      <c r="BY457" s="36" t="s">
        <v>84</v>
      </c>
      <c r="BZ457" s="57">
        <v>2023</v>
      </c>
      <c r="CA457" s="32">
        <f>VLOOKUP(BZ457,$GP$1:$GR$17,2,0)</f>
        <v>31680</v>
      </c>
      <c r="CB457" s="32">
        <f>VLOOKUP(BZ457,$GP$1:$GR$17,3,0)</f>
        <v>264294</v>
      </c>
      <c r="CC457" s="32" t="e">
        <f t="shared" si="336"/>
        <v>#DIV/0!</v>
      </c>
      <c r="CD457" s="14" t="str">
        <f t="shared" si="331"/>
        <v/>
      </c>
      <c r="CF457" s="69">
        <f t="shared" si="332"/>
        <v>45540</v>
      </c>
      <c r="CG457" s="69" t="e">
        <f t="shared" si="333"/>
        <v>#DIV/0!</v>
      </c>
      <c r="CH457" s="69" t="e">
        <f t="shared" si="334"/>
        <v>#DIV/0!</v>
      </c>
    </row>
    <row r="458" spans="1:86" x14ac:dyDescent="0.25">
      <c r="A458" s="13"/>
      <c r="B458" s="13"/>
      <c r="C458" s="13"/>
      <c r="D458" s="24"/>
      <c r="E458" s="24"/>
      <c r="F458" s="100">
        <f t="shared" si="324"/>
        <v>0</v>
      </c>
      <c r="G458" s="21"/>
      <c r="J458" s="63"/>
      <c r="L458" s="63" t="s">
        <v>58</v>
      </c>
      <c r="M458" s="23" t="s">
        <v>61</v>
      </c>
      <c r="N458" s="13" t="s">
        <v>170</v>
      </c>
      <c r="O458" s="13" t="s">
        <v>148</v>
      </c>
      <c r="P458" s="13" t="s">
        <v>171</v>
      </c>
      <c r="U458" s="12">
        <f t="shared" si="309"/>
        <v>90</v>
      </c>
      <c r="X458" s="13"/>
      <c r="Y458" s="13"/>
      <c r="AA458" s="34" t="s">
        <v>84</v>
      </c>
      <c r="AB458" s="25">
        <v>0</v>
      </c>
      <c r="AC458" s="25">
        <f t="shared" si="325"/>
        <v>0</v>
      </c>
      <c r="AD458" s="55"/>
      <c r="AE458" s="55"/>
      <c r="AF458" s="45">
        <f t="shared" si="326"/>
        <v>0</v>
      </c>
      <c r="AG458" s="46" t="e">
        <f t="shared" si="310"/>
        <v>#DIV/0!</v>
      </c>
      <c r="AH458" s="26">
        <f t="shared" si="327"/>
        <v>0</v>
      </c>
      <c r="AI458" s="46" t="e">
        <f t="shared" si="311"/>
        <v>#DIV/0!</v>
      </c>
      <c r="AJ458" s="46" t="e">
        <f t="shared" si="312"/>
        <v>#DIV/0!</v>
      </c>
      <c r="AK458" s="61">
        <v>1</v>
      </c>
      <c r="AL458" s="27" t="e">
        <f t="shared" si="313"/>
        <v>#DIV/0!</v>
      </c>
      <c r="AM458" s="25" t="e">
        <f t="shared" si="328"/>
        <v>#DIV/0!</v>
      </c>
      <c r="AN458" s="25" t="e">
        <f t="shared" si="329"/>
        <v>#DIV/0!</v>
      </c>
      <c r="AO458" s="25" t="e">
        <f t="shared" si="314"/>
        <v>#DIV/0!</v>
      </c>
      <c r="AR458" s="11">
        <f t="shared" si="315"/>
        <v>180</v>
      </c>
      <c r="AS458" s="20" t="s">
        <v>147</v>
      </c>
      <c r="AU458" s="13" t="s">
        <v>142</v>
      </c>
      <c r="AV458" s="75" t="e">
        <f>VLOOKUP(AT458,Ülke!$A$1:$D$46,2,0)</f>
        <v>#N/A</v>
      </c>
      <c r="AW458" s="29" t="e">
        <f t="shared" si="316"/>
        <v>#DIV/0!</v>
      </c>
      <c r="AX458" s="64" t="e">
        <f t="shared" si="317"/>
        <v>#DIV/0!</v>
      </c>
      <c r="AY458" s="65">
        <v>43846</v>
      </c>
      <c r="AZ458" s="65">
        <v>44675</v>
      </c>
      <c r="BA458" s="50">
        <f t="shared" si="318"/>
        <v>-44675</v>
      </c>
      <c r="BB458" s="66" t="e">
        <f t="shared" si="319"/>
        <v>#DIV/0!</v>
      </c>
      <c r="BC458" s="67">
        <v>44676</v>
      </c>
      <c r="BD458" s="66" t="s">
        <v>118</v>
      </c>
      <c r="BE458" s="58" t="e">
        <f t="shared" si="320"/>
        <v>#DIV/0!</v>
      </c>
      <c r="BF458" s="30" t="e">
        <f t="shared" si="323"/>
        <v>#DIV/0!</v>
      </c>
      <c r="BG458" s="31"/>
      <c r="BH458" s="32" t="e">
        <f t="shared" si="321"/>
        <v>#DIV/0!</v>
      </c>
      <c r="BI458" s="28">
        <v>0.05</v>
      </c>
      <c r="BJ458" s="28">
        <v>2.5000000000000001E-2</v>
      </c>
      <c r="BK458" s="33" t="e">
        <f t="shared" si="330"/>
        <v>#DIV/0!</v>
      </c>
      <c r="BL458" s="33" t="e">
        <f t="shared" si="335"/>
        <v>#DIV/0!</v>
      </c>
      <c r="BM458" s="48" t="s">
        <v>139</v>
      </c>
      <c r="BO458" s="14" t="s">
        <v>84</v>
      </c>
      <c r="BP458" s="68"/>
      <c r="BQ458" s="14"/>
      <c r="BR458" s="35">
        <v>1257250.1000000001</v>
      </c>
      <c r="BS458" s="73">
        <v>62862.51</v>
      </c>
      <c r="BT458" s="98" t="e">
        <f t="shared" si="322"/>
        <v>#DIV/0!</v>
      </c>
      <c r="BU458" s="35">
        <v>45540</v>
      </c>
      <c r="BV458" s="36" t="s">
        <v>84</v>
      </c>
      <c r="BW458" s="37" t="s">
        <v>90</v>
      </c>
      <c r="BX458" s="38"/>
      <c r="BY458" s="36" t="s">
        <v>84</v>
      </c>
      <c r="BZ458" s="57">
        <v>2023</v>
      </c>
      <c r="CA458" s="32">
        <f>VLOOKUP(BZ458,$GP$1:$GR$17,2,0)</f>
        <v>31680</v>
      </c>
      <c r="CB458" s="32">
        <f>VLOOKUP(BZ458,$GP$1:$GR$17,3,0)</f>
        <v>264294</v>
      </c>
      <c r="CC458" s="32" t="e">
        <f t="shared" si="336"/>
        <v>#DIV/0!</v>
      </c>
      <c r="CD458" s="14" t="str">
        <f t="shared" si="331"/>
        <v/>
      </c>
      <c r="CF458" s="69">
        <f t="shared" si="332"/>
        <v>45540</v>
      </c>
      <c r="CG458" s="69" t="e">
        <f t="shared" si="333"/>
        <v>#DIV/0!</v>
      </c>
      <c r="CH458" s="69" t="e">
        <f t="shared" si="334"/>
        <v>#DIV/0!</v>
      </c>
    </row>
    <row r="459" spans="1:86" x14ac:dyDescent="0.25">
      <c r="A459" s="13"/>
      <c r="B459" s="13"/>
      <c r="C459" s="13"/>
      <c r="D459" s="24"/>
      <c r="E459" s="24"/>
      <c r="F459" s="100">
        <f t="shared" si="324"/>
        <v>0</v>
      </c>
      <c r="G459" s="21"/>
      <c r="J459" s="63"/>
      <c r="L459" s="63" t="s">
        <v>58</v>
      </c>
      <c r="M459" s="23" t="s">
        <v>61</v>
      </c>
      <c r="N459" s="13" t="s">
        <v>170</v>
      </c>
      <c r="O459" s="13" t="s">
        <v>148</v>
      </c>
      <c r="P459" s="13" t="s">
        <v>171</v>
      </c>
      <c r="U459" s="12">
        <f t="shared" si="309"/>
        <v>90</v>
      </c>
      <c r="X459" s="13"/>
      <c r="Y459" s="13"/>
      <c r="AA459" s="34" t="s">
        <v>84</v>
      </c>
      <c r="AB459" s="25">
        <v>0</v>
      </c>
      <c r="AC459" s="25">
        <f t="shared" si="325"/>
        <v>0</v>
      </c>
      <c r="AD459" s="55"/>
      <c r="AE459" s="55"/>
      <c r="AF459" s="45">
        <f t="shared" si="326"/>
        <v>0</v>
      </c>
      <c r="AG459" s="46" t="e">
        <f t="shared" si="310"/>
        <v>#DIV/0!</v>
      </c>
      <c r="AH459" s="26">
        <f t="shared" si="327"/>
        <v>0</v>
      </c>
      <c r="AI459" s="46" t="e">
        <f t="shared" si="311"/>
        <v>#DIV/0!</v>
      </c>
      <c r="AJ459" s="46" t="e">
        <f t="shared" si="312"/>
        <v>#DIV/0!</v>
      </c>
      <c r="AK459" s="61">
        <v>1</v>
      </c>
      <c r="AL459" s="27" t="e">
        <f t="shared" si="313"/>
        <v>#DIV/0!</v>
      </c>
      <c r="AM459" s="25" t="e">
        <f t="shared" si="328"/>
        <v>#DIV/0!</v>
      </c>
      <c r="AN459" s="25" t="e">
        <f t="shared" si="329"/>
        <v>#DIV/0!</v>
      </c>
      <c r="AO459" s="25" t="e">
        <f t="shared" si="314"/>
        <v>#DIV/0!</v>
      </c>
      <c r="AR459" s="11">
        <f t="shared" si="315"/>
        <v>180</v>
      </c>
      <c r="AS459" s="20" t="s">
        <v>147</v>
      </c>
      <c r="AU459" s="13" t="s">
        <v>142</v>
      </c>
      <c r="AV459" s="75" t="e">
        <f>VLOOKUP(AT459,Ülke!$A$1:$D$46,2,0)</f>
        <v>#N/A</v>
      </c>
      <c r="AW459" s="29" t="e">
        <f t="shared" si="316"/>
        <v>#DIV/0!</v>
      </c>
      <c r="AX459" s="64" t="e">
        <f t="shared" si="317"/>
        <v>#DIV/0!</v>
      </c>
      <c r="AY459" s="65">
        <v>43846</v>
      </c>
      <c r="AZ459" s="65">
        <v>44675</v>
      </c>
      <c r="BA459" s="50">
        <f t="shared" si="318"/>
        <v>-44675</v>
      </c>
      <c r="BB459" s="66" t="e">
        <f t="shared" si="319"/>
        <v>#DIV/0!</v>
      </c>
      <c r="BC459" s="67">
        <v>44676</v>
      </c>
      <c r="BD459" s="66" t="s">
        <v>118</v>
      </c>
      <c r="BE459" s="58" t="e">
        <f t="shared" si="320"/>
        <v>#DIV/0!</v>
      </c>
      <c r="BF459" s="30" t="e">
        <f t="shared" si="323"/>
        <v>#DIV/0!</v>
      </c>
      <c r="BG459" s="31"/>
      <c r="BH459" s="32" t="e">
        <f t="shared" si="321"/>
        <v>#DIV/0!</v>
      </c>
      <c r="BI459" s="28">
        <v>0.05</v>
      </c>
      <c r="BJ459" s="28">
        <v>2.5000000000000001E-2</v>
      </c>
      <c r="BK459" s="33" t="e">
        <f t="shared" si="330"/>
        <v>#DIV/0!</v>
      </c>
      <c r="BL459" s="33" t="e">
        <f t="shared" si="335"/>
        <v>#DIV/0!</v>
      </c>
      <c r="BM459" s="48" t="s">
        <v>139</v>
      </c>
      <c r="BO459" s="14" t="s">
        <v>84</v>
      </c>
      <c r="BP459" s="68"/>
      <c r="BQ459" s="14"/>
      <c r="BR459" s="35">
        <v>1257250.1000000001</v>
      </c>
      <c r="BS459" s="73">
        <v>62862.51</v>
      </c>
      <c r="BT459" s="98" t="e">
        <f t="shared" si="322"/>
        <v>#DIV/0!</v>
      </c>
      <c r="BU459" s="35">
        <v>45540</v>
      </c>
      <c r="BV459" s="36" t="s">
        <v>84</v>
      </c>
      <c r="BW459" s="37" t="s">
        <v>90</v>
      </c>
      <c r="BX459" s="38"/>
      <c r="BY459" s="36" t="s">
        <v>84</v>
      </c>
      <c r="BZ459" s="57">
        <v>2023</v>
      </c>
      <c r="CA459" s="32">
        <f>VLOOKUP(BZ459,$GP$1:$GR$17,2,0)</f>
        <v>31680</v>
      </c>
      <c r="CB459" s="32">
        <f>VLOOKUP(BZ459,$GP$1:$GR$17,3,0)</f>
        <v>264294</v>
      </c>
      <c r="CC459" s="32" t="e">
        <f t="shared" si="336"/>
        <v>#DIV/0!</v>
      </c>
      <c r="CD459" s="14" t="str">
        <f t="shared" si="331"/>
        <v/>
      </c>
      <c r="CF459" s="69">
        <f t="shared" si="332"/>
        <v>45540</v>
      </c>
      <c r="CG459" s="69" t="e">
        <f t="shared" si="333"/>
        <v>#DIV/0!</v>
      </c>
      <c r="CH459" s="69" t="e">
        <f t="shared" si="334"/>
        <v>#DIV/0!</v>
      </c>
    </row>
    <row r="460" spans="1:86" x14ac:dyDescent="0.25">
      <c r="A460" s="13"/>
      <c r="B460" s="13"/>
      <c r="C460" s="13"/>
      <c r="D460" s="24"/>
      <c r="E460" s="24"/>
      <c r="F460" s="100">
        <f t="shared" si="324"/>
        <v>0</v>
      </c>
      <c r="G460" s="21"/>
      <c r="J460" s="63"/>
      <c r="L460" s="63" t="s">
        <v>58</v>
      </c>
      <c r="M460" s="23" t="s">
        <v>61</v>
      </c>
      <c r="N460" s="13" t="s">
        <v>170</v>
      </c>
      <c r="O460" s="13" t="s">
        <v>148</v>
      </c>
      <c r="P460" s="13" t="s">
        <v>171</v>
      </c>
      <c r="U460" s="12">
        <f t="shared" si="309"/>
        <v>90</v>
      </c>
      <c r="X460" s="13"/>
      <c r="Y460" s="13"/>
      <c r="AA460" s="34" t="s">
        <v>84</v>
      </c>
      <c r="AB460" s="25">
        <v>0</v>
      </c>
      <c r="AC460" s="25">
        <f t="shared" si="325"/>
        <v>0</v>
      </c>
      <c r="AD460" s="55"/>
      <c r="AE460" s="55"/>
      <c r="AF460" s="45">
        <f t="shared" si="326"/>
        <v>0</v>
      </c>
      <c r="AG460" s="46" t="e">
        <f t="shared" si="310"/>
        <v>#DIV/0!</v>
      </c>
      <c r="AH460" s="26">
        <f t="shared" si="327"/>
        <v>0</v>
      </c>
      <c r="AI460" s="46" t="e">
        <f t="shared" si="311"/>
        <v>#DIV/0!</v>
      </c>
      <c r="AJ460" s="46" t="e">
        <f t="shared" si="312"/>
        <v>#DIV/0!</v>
      </c>
      <c r="AK460" s="61">
        <v>1</v>
      </c>
      <c r="AL460" s="27" t="e">
        <f t="shared" si="313"/>
        <v>#DIV/0!</v>
      </c>
      <c r="AM460" s="25" t="e">
        <f t="shared" si="328"/>
        <v>#DIV/0!</v>
      </c>
      <c r="AN460" s="25" t="e">
        <f t="shared" si="329"/>
        <v>#DIV/0!</v>
      </c>
      <c r="AO460" s="25" t="e">
        <f t="shared" si="314"/>
        <v>#DIV/0!</v>
      </c>
      <c r="AR460" s="11">
        <f t="shared" si="315"/>
        <v>180</v>
      </c>
      <c r="AS460" s="20" t="s">
        <v>147</v>
      </c>
      <c r="AU460" s="13" t="s">
        <v>142</v>
      </c>
      <c r="AV460" s="75" t="e">
        <f>VLOOKUP(AT460,Ülke!$A$1:$D$46,2,0)</f>
        <v>#N/A</v>
      </c>
      <c r="AW460" s="29" t="e">
        <f t="shared" si="316"/>
        <v>#DIV/0!</v>
      </c>
      <c r="AX460" s="64" t="e">
        <f t="shared" si="317"/>
        <v>#DIV/0!</v>
      </c>
      <c r="AY460" s="65">
        <v>43846</v>
      </c>
      <c r="AZ460" s="65">
        <v>44675</v>
      </c>
      <c r="BA460" s="50">
        <f t="shared" si="318"/>
        <v>-44675</v>
      </c>
      <c r="BB460" s="66" t="e">
        <f t="shared" si="319"/>
        <v>#DIV/0!</v>
      </c>
      <c r="BC460" s="67">
        <v>44676</v>
      </c>
      <c r="BD460" s="66" t="s">
        <v>118</v>
      </c>
      <c r="BE460" s="58" t="e">
        <f t="shared" si="320"/>
        <v>#DIV/0!</v>
      </c>
      <c r="BF460" s="30" t="e">
        <f t="shared" si="323"/>
        <v>#DIV/0!</v>
      </c>
      <c r="BG460" s="31"/>
      <c r="BH460" s="32" t="e">
        <f t="shared" si="321"/>
        <v>#DIV/0!</v>
      </c>
      <c r="BI460" s="28">
        <v>0.05</v>
      </c>
      <c r="BJ460" s="28">
        <v>2.5000000000000001E-2</v>
      </c>
      <c r="BK460" s="33" t="e">
        <f t="shared" si="330"/>
        <v>#DIV/0!</v>
      </c>
      <c r="BL460" s="33" t="e">
        <f t="shared" si="335"/>
        <v>#DIV/0!</v>
      </c>
      <c r="BM460" s="48" t="s">
        <v>139</v>
      </c>
      <c r="BO460" s="14" t="s">
        <v>84</v>
      </c>
      <c r="BP460" s="68"/>
      <c r="BQ460" s="14"/>
      <c r="BR460" s="35">
        <v>1257250.1000000001</v>
      </c>
      <c r="BS460" s="73">
        <v>62862.51</v>
      </c>
      <c r="BT460" s="98" t="e">
        <f t="shared" si="322"/>
        <v>#DIV/0!</v>
      </c>
      <c r="BU460" s="35">
        <v>45540</v>
      </c>
      <c r="BV460" s="36" t="s">
        <v>84</v>
      </c>
      <c r="BW460" s="37" t="s">
        <v>90</v>
      </c>
      <c r="BX460" s="38"/>
      <c r="BY460" s="36" t="s">
        <v>84</v>
      </c>
      <c r="BZ460" s="57">
        <v>2023</v>
      </c>
      <c r="CA460" s="32">
        <f>VLOOKUP(BZ460,$GP$1:$GR$17,2,0)</f>
        <v>31680</v>
      </c>
      <c r="CB460" s="32">
        <f>VLOOKUP(BZ460,$GP$1:$GR$17,3,0)</f>
        <v>264294</v>
      </c>
      <c r="CC460" s="32" t="e">
        <f t="shared" si="336"/>
        <v>#DIV/0!</v>
      </c>
      <c r="CD460" s="14" t="str">
        <f t="shared" si="331"/>
        <v/>
      </c>
      <c r="CF460" s="69">
        <f t="shared" si="332"/>
        <v>45540</v>
      </c>
      <c r="CG460" s="69" t="e">
        <f t="shared" si="333"/>
        <v>#DIV/0!</v>
      </c>
      <c r="CH460" s="69" t="e">
        <f t="shared" si="334"/>
        <v>#DIV/0!</v>
      </c>
    </row>
    <row r="461" spans="1:86" x14ac:dyDescent="0.25">
      <c r="A461" s="13"/>
      <c r="B461" s="13"/>
      <c r="C461" s="13"/>
      <c r="D461" s="24"/>
      <c r="E461" s="24"/>
      <c r="F461" s="100">
        <f t="shared" si="324"/>
        <v>0</v>
      </c>
      <c r="G461" s="21"/>
      <c r="J461" s="63"/>
      <c r="L461" s="63" t="s">
        <v>58</v>
      </c>
      <c r="M461" s="23" t="s">
        <v>61</v>
      </c>
      <c r="N461" s="13" t="s">
        <v>170</v>
      </c>
      <c r="O461" s="13" t="s">
        <v>148</v>
      </c>
      <c r="P461" s="13" t="s">
        <v>171</v>
      </c>
      <c r="U461" s="12">
        <f t="shared" si="309"/>
        <v>90</v>
      </c>
      <c r="X461" s="13"/>
      <c r="Y461" s="13"/>
      <c r="AA461" s="34" t="s">
        <v>84</v>
      </c>
      <c r="AB461" s="25">
        <v>0</v>
      </c>
      <c r="AC461" s="25">
        <f t="shared" si="325"/>
        <v>0</v>
      </c>
      <c r="AD461" s="55"/>
      <c r="AE461" s="55"/>
      <c r="AF461" s="45">
        <f t="shared" si="326"/>
        <v>0</v>
      </c>
      <c r="AG461" s="46" t="e">
        <f t="shared" si="310"/>
        <v>#DIV/0!</v>
      </c>
      <c r="AH461" s="26">
        <f t="shared" si="327"/>
        <v>0</v>
      </c>
      <c r="AI461" s="46" t="e">
        <f t="shared" si="311"/>
        <v>#DIV/0!</v>
      </c>
      <c r="AJ461" s="46" t="e">
        <f t="shared" si="312"/>
        <v>#DIV/0!</v>
      </c>
      <c r="AK461" s="61">
        <v>1</v>
      </c>
      <c r="AL461" s="27" t="e">
        <f t="shared" si="313"/>
        <v>#DIV/0!</v>
      </c>
      <c r="AM461" s="25" t="e">
        <f t="shared" si="328"/>
        <v>#DIV/0!</v>
      </c>
      <c r="AN461" s="25" t="e">
        <f t="shared" si="329"/>
        <v>#DIV/0!</v>
      </c>
      <c r="AO461" s="25" t="e">
        <f t="shared" si="314"/>
        <v>#DIV/0!</v>
      </c>
      <c r="AR461" s="11">
        <f t="shared" si="315"/>
        <v>180</v>
      </c>
      <c r="AS461" s="20" t="s">
        <v>147</v>
      </c>
      <c r="AU461" s="13" t="s">
        <v>142</v>
      </c>
      <c r="AV461" s="75" t="e">
        <f>VLOOKUP(AT461,Ülke!$A$1:$D$46,2,0)</f>
        <v>#N/A</v>
      </c>
      <c r="AW461" s="29" t="e">
        <f t="shared" si="316"/>
        <v>#DIV/0!</v>
      </c>
      <c r="AX461" s="64" t="e">
        <f t="shared" si="317"/>
        <v>#DIV/0!</v>
      </c>
      <c r="AY461" s="65">
        <v>43846</v>
      </c>
      <c r="AZ461" s="65">
        <v>44675</v>
      </c>
      <c r="BA461" s="50">
        <f t="shared" si="318"/>
        <v>-44675</v>
      </c>
      <c r="BB461" s="66" t="e">
        <f t="shared" si="319"/>
        <v>#DIV/0!</v>
      </c>
      <c r="BC461" s="67">
        <v>44676</v>
      </c>
      <c r="BD461" s="66" t="s">
        <v>118</v>
      </c>
      <c r="BE461" s="58" t="e">
        <f t="shared" si="320"/>
        <v>#DIV/0!</v>
      </c>
      <c r="BF461" s="30" t="e">
        <f t="shared" si="323"/>
        <v>#DIV/0!</v>
      </c>
      <c r="BG461" s="31"/>
      <c r="BH461" s="32" t="e">
        <f t="shared" si="321"/>
        <v>#DIV/0!</v>
      </c>
      <c r="BI461" s="28">
        <v>0.05</v>
      </c>
      <c r="BJ461" s="28">
        <v>2.5000000000000001E-2</v>
      </c>
      <c r="BK461" s="33" t="e">
        <f t="shared" si="330"/>
        <v>#DIV/0!</v>
      </c>
      <c r="BL461" s="33" t="e">
        <f t="shared" si="335"/>
        <v>#DIV/0!</v>
      </c>
      <c r="BM461" s="48" t="s">
        <v>139</v>
      </c>
      <c r="BO461" s="14" t="s">
        <v>84</v>
      </c>
      <c r="BP461" s="68"/>
      <c r="BQ461" s="14"/>
      <c r="BR461" s="35">
        <v>1257250.1000000001</v>
      </c>
      <c r="BS461" s="73">
        <v>62862.51</v>
      </c>
      <c r="BT461" s="98" t="e">
        <f t="shared" si="322"/>
        <v>#DIV/0!</v>
      </c>
      <c r="BU461" s="35">
        <v>45540</v>
      </c>
      <c r="BV461" s="36" t="s">
        <v>84</v>
      </c>
      <c r="BW461" s="37" t="s">
        <v>90</v>
      </c>
      <c r="BX461" s="38"/>
      <c r="BY461" s="36" t="s">
        <v>84</v>
      </c>
      <c r="BZ461" s="57">
        <v>2023</v>
      </c>
      <c r="CA461" s="32">
        <f>VLOOKUP(BZ461,$GP$1:$GR$17,2,0)</f>
        <v>31680</v>
      </c>
      <c r="CB461" s="32">
        <f>VLOOKUP(BZ461,$GP$1:$GR$17,3,0)</f>
        <v>264294</v>
      </c>
      <c r="CC461" s="32" t="e">
        <f t="shared" si="336"/>
        <v>#DIV/0!</v>
      </c>
      <c r="CD461" s="14" t="str">
        <f t="shared" si="331"/>
        <v/>
      </c>
      <c r="CF461" s="69">
        <f t="shared" si="332"/>
        <v>45540</v>
      </c>
      <c r="CG461" s="69" t="e">
        <f t="shared" si="333"/>
        <v>#DIV/0!</v>
      </c>
      <c r="CH461" s="69" t="e">
        <f t="shared" si="334"/>
        <v>#DIV/0!</v>
      </c>
    </row>
    <row r="462" spans="1:86" x14ac:dyDescent="0.25">
      <c r="A462" s="13"/>
      <c r="B462" s="13"/>
      <c r="C462" s="13"/>
      <c r="D462" s="24"/>
      <c r="E462" s="24"/>
      <c r="F462" s="100">
        <f t="shared" si="324"/>
        <v>0</v>
      </c>
      <c r="G462" s="21"/>
      <c r="J462" s="63"/>
      <c r="L462" s="63" t="s">
        <v>58</v>
      </c>
      <c r="M462" s="23" t="s">
        <v>61</v>
      </c>
      <c r="N462" s="13" t="s">
        <v>170</v>
      </c>
      <c r="O462" s="13" t="s">
        <v>148</v>
      </c>
      <c r="P462" s="13" t="s">
        <v>171</v>
      </c>
      <c r="U462" s="12">
        <f t="shared" si="309"/>
        <v>90</v>
      </c>
      <c r="X462" s="13"/>
      <c r="Y462" s="13"/>
      <c r="AA462" s="34" t="s">
        <v>84</v>
      </c>
      <c r="AB462" s="25">
        <v>0</v>
      </c>
      <c r="AC462" s="25">
        <f t="shared" si="325"/>
        <v>0</v>
      </c>
      <c r="AD462" s="55"/>
      <c r="AE462" s="55"/>
      <c r="AF462" s="45">
        <f t="shared" si="326"/>
        <v>0</v>
      </c>
      <c r="AG462" s="46" t="e">
        <f t="shared" si="310"/>
        <v>#DIV/0!</v>
      </c>
      <c r="AH462" s="26">
        <f t="shared" si="327"/>
        <v>0</v>
      </c>
      <c r="AI462" s="46" t="e">
        <f t="shared" si="311"/>
        <v>#DIV/0!</v>
      </c>
      <c r="AJ462" s="46" t="e">
        <f t="shared" si="312"/>
        <v>#DIV/0!</v>
      </c>
      <c r="AK462" s="61">
        <v>1</v>
      </c>
      <c r="AL462" s="27" t="e">
        <f t="shared" si="313"/>
        <v>#DIV/0!</v>
      </c>
      <c r="AM462" s="25" t="e">
        <f t="shared" si="328"/>
        <v>#DIV/0!</v>
      </c>
      <c r="AN462" s="25" t="e">
        <f t="shared" si="329"/>
        <v>#DIV/0!</v>
      </c>
      <c r="AO462" s="25" t="e">
        <f t="shared" si="314"/>
        <v>#DIV/0!</v>
      </c>
      <c r="AR462" s="11">
        <f t="shared" si="315"/>
        <v>180</v>
      </c>
      <c r="AS462" s="20" t="s">
        <v>147</v>
      </c>
      <c r="AU462" s="13" t="s">
        <v>142</v>
      </c>
      <c r="AV462" s="75" t="e">
        <f>VLOOKUP(AT462,Ülke!$A$1:$D$46,2,0)</f>
        <v>#N/A</v>
      </c>
      <c r="AW462" s="29" t="e">
        <f t="shared" si="316"/>
        <v>#DIV/0!</v>
      </c>
      <c r="AX462" s="64" t="e">
        <f t="shared" si="317"/>
        <v>#DIV/0!</v>
      </c>
      <c r="AY462" s="65">
        <v>43846</v>
      </c>
      <c r="AZ462" s="65">
        <v>44675</v>
      </c>
      <c r="BA462" s="50">
        <f t="shared" si="318"/>
        <v>-44675</v>
      </c>
      <c r="BB462" s="66" t="e">
        <f t="shared" si="319"/>
        <v>#DIV/0!</v>
      </c>
      <c r="BC462" s="67">
        <v>44676</v>
      </c>
      <c r="BD462" s="66" t="s">
        <v>118</v>
      </c>
      <c r="BE462" s="58" t="e">
        <f t="shared" si="320"/>
        <v>#DIV/0!</v>
      </c>
      <c r="BF462" s="30" t="e">
        <f t="shared" si="323"/>
        <v>#DIV/0!</v>
      </c>
      <c r="BG462" s="31"/>
      <c r="BH462" s="32" t="e">
        <f t="shared" si="321"/>
        <v>#DIV/0!</v>
      </c>
      <c r="BI462" s="28">
        <v>0.05</v>
      </c>
      <c r="BJ462" s="28">
        <v>2.5000000000000001E-2</v>
      </c>
      <c r="BK462" s="33" t="e">
        <f t="shared" si="330"/>
        <v>#DIV/0!</v>
      </c>
      <c r="BL462" s="33" t="e">
        <f t="shared" si="335"/>
        <v>#DIV/0!</v>
      </c>
      <c r="BM462" s="48" t="s">
        <v>139</v>
      </c>
      <c r="BO462" s="14" t="s">
        <v>84</v>
      </c>
      <c r="BP462" s="68"/>
      <c r="BQ462" s="14"/>
      <c r="BR462" s="35">
        <v>1257250.1000000001</v>
      </c>
      <c r="BS462" s="73">
        <v>62862.51</v>
      </c>
      <c r="BT462" s="98" t="e">
        <f t="shared" si="322"/>
        <v>#DIV/0!</v>
      </c>
      <c r="BU462" s="35">
        <v>45540</v>
      </c>
      <c r="BV462" s="36" t="s">
        <v>84</v>
      </c>
      <c r="BW462" s="37" t="s">
        <v>90</v>
      </c>
      <c r="BX462" s="38"/>
      <c r="BY462" s="36" t="s">
        <v>84</v>
      </c>
      <c r="BZ462" s="57">
        <v>2023</v>
      </c>
      <c r="CA462" s="32">
        <f>VLOOKUP(BZ462,$GP$1:$GR$17,2,0)</f>
        <v>31680</v>
      </c>
      <c r="CB462" s="32">
        <f>VLOOKUP(BZ462,$GP$1:$GR$17,3,0)</f>
        <v>264294</v>
      </c>
      <c r="CC462" s="32" t="e">
        <f t="shared" si="336"/>
        <v>#DIV/0!</v>
      </c>
      <c r="CD462" s="14" t="str">
        <f t="shared" si="331"/>
        <v/>
      </c>
      <c r="CF462" s="69">
        <f t="shared" si="332"/>
        <v>45540</v>
      </c>
      <c r="CG462" s="69" t="e">
        <f t="shared" si="333"/>
        <v>#DIV/0!</v>
      </c>
      <c r="CH462" s="69" t="e">
        <f t="shared" si="334"/>
        <v>#DIV/0!</v>
      </c>
    </row>
    <row r="463" spans="1:86" x14ac:dyDescent="0.25">
      <c r="A463" s="13"/>
      <c r="B463" s="13"/>
      <c r="C463" s="13"/>
      <c r="D463" s="24"/>
      <c r="E463" s="24"/>
      <c r="F463" s="100">
        <f t="shared" si="324"/>
        <v>0</v>
      </c>
      <c r="G463" s="21"/>
      <c r="J463" s="63"/>
      <c r="L463" s="63" t="s">
        <v>58</v>
      </c>
      <c r="M463" s="23" t="s">
        <v>61</v>
      </c>
      <c r="N463" s="13" t="s">
        <v>170</v>
      </c>
      <c r="O463" s="13" t="s">
        <v>148</v>
      </c>
      <c r="P463" s="13" t="s">
        <v>171</v>
      </c>
      <c r="U463" s="12">
        <f t="shared" si="309"/>
        <v>90</v>
      </c>
      <c r="X463" s="13"/>
      <c r="Y463" s="13"/>
      <c r="AA463" s="34" t="s">
        <v>84</v>
      </c>
      <c r="AB463" s="25">
        <v>0</v>
      </c>
      <c r="AC463" s="25">
        <f t="shared" si="325"/>
        <v>0</v>
      </c>
      <c r="AD463" s="55"/>
      <c r="AE463" s="55"/>
      <c r="AF463" s="45">
        <f t="shared" si="326"/>
        <v>0</v>
      </c>
      <c r="AG463" s="46" t="e">
        <f t="shared" si="310"/>
        <v>#DIV/0!</v>
      </c>
      <c r="AH463" s="26">
        <f t="shared" si="327"/>
        <v>0</v>
      </c>
      <c r="AI463" s="46" t="e">
        <f t="shared" si="311"/>
        <v>#DIV/0!</v>
      </c>
      <c r="AJ463" s="46" t="e">
        <f t="shared" si="312"/>
        <v>#DIV/0!</v>
      </c>
      <c r="AK463" s="61">
        <v>1</v>
      </c>
      <c r="AL463" s="27" t="e">
        <f t="shared" si="313"/>
        <v>#DIV/0!</v>
      </c>
      <c r="AM463" s="25" t="e">
        <f t="shared" si="328"/>
        <v>#DIV/0!</v>
      </c>
      <c r="AN463" s="25" t="e">
        <f t="shared" si="329"/>
        <v>#DIV/0!</v>
      </c>
      <c r="AO463" s="25" t="e">
        <f t="shared" si="314"/>
        <v>#DIV/0!</v>
      </c>
      <c r="AR463" s="11">
        <f t="shared" si="315"/>
        <v>180</v>
      </c>
      <c r="AS463" s="20" t="s">
        <v>147</v>
      </c>
      <c r="AU463" s="13" t="s">
        <v>142</v>
      </c>
      <c r="AV463" s="75" t="e">
        <f>VLOOKUP(AT463,Ülke!$A$1:$D$46,2,0)</f>
        <v>#N/A</v>
      </c>
      <c r="AW463" s="29" t="e">
        <f t="shared" si="316"/>
        <v>#DIV/0!</v>
      </c>
      <c r="AX463" s="64" t="e">
        <f t="shared" si="317"/>
        <v>#DIV/0!</v>
      </c>
      <c r="AY463" s="65">
        <v>43846</v>
      </c>
      <c r="AZ463" s="65">
        <v>44675</v>
      </c>
      <c r="BA463" s="50">
        <f t="shared" si="318"/>
        <v>-44675</v>
      </c>
      <c r="BB463" s="66" t="e">
        <f t="shared" si="319"/>
        <v>#DIV/0!</v>
      </c>
      <c r="BC463" s="67">
        <v>44676</v>
      </c>
      <c r="BD463" s="66" t="s">
        <v>118</v>
      </c>
      <c r="BE463" s="58" t="e">
        <f t="shared" si="320"/>
        <v>#DIV/0!</v>
      </c>
      <c r="BF463" s="30" t="e">
        <f t="shared" si="323"/>
        <v>#DIV/0!</v>
      </c>
      <c r="BG463" s="31"/>
      <c r="BH463" s="32" t="e">
        <f t="shared" si="321"/>
        <v>#DIV/0!</v>
      </c>
      <c r="BI463" s="28">
        <v>0.05</v>
      </c>
      <c r="BJ463" s="28">
        <v>2.5000000000000001E-2</v>
      </c>
      <c r="BK463" s="33" t="e">
        <f t="shared" si="330"/>
        <v>#DIV/0!</v>
      </c>
      <c r="BL463" s="33" t="e">
        <f t="shared" si="335"/>
        <v>#DIV/0!</v>
      </c>
      <c r="BM463" s="48" t="s">
        <v>139</v>
      </c>
      <c r="BO463" s="14" t="s">
        <v>84</v>
      </c>
      <c r="BP463" s="68"/>
      <c r="BQ463" s="14"/>
      <c r="BR463" s="35">
        <v>1257250.1000000001</v>
      </c>
      <c r="BS463" s="73">
        <v>62862.51</v>
      </c>
      <c r="BT463" s="98" t="e">
        <f t="shared" si="322"/>
        <v>#DIV/0!</v>
      </c>
      <c r="BU463" s="35">
        <v>45540</v>
      </c>
      <c r="BV463" s="36" t="s">
        <v>84</v>
      </c>
      <c r="BW463" s="37" t="s">
        <v>90</v>
      </c>
      <c r="BX463" s="38"/>
      <c r="BY463" s="36" t="s">
        <v>84</v>
      </c>
      <c r="BZ463" s="57">
        <v>2023</v>
      </c>
      <c r="CA463" s="32">
        <f>VLOOKUP(BZ463,$GP$1:$GR$17,2,0)</f>
        <v>31680</v>
      </c>
      <c r="CB463" s="32">
        <f>VLOOKUP(BZ463,$GP$1:$GR$17,3,0)</f>
        <v>264294</v>
      </c>
      <c r="CC463" s="32" t="e">
        <f t="shared" si="336"/>
        <v>#DIV/0!</v>
      </c>
      <c r="CD463" s="14" t="str">
        <f t="shared" si="331"/>
        <v/>
      </c>
      <c r="CF463" s="69">
        <f t="shared" si="332"/>
        <v>45540</v>
      </c>
      <c r="CG463" s="69" t="e">
        <f t="shared" si="333"/>
        <v>#DIV/0!</v>
      </c>
      <c r="CH463" s="69" t="e">
        <f t="shared" si="334"/>
        <v>#DIV/0!</v>
      </c>
    </row>
    <row r="464" spans="1:86" x14ac:dyDescent="0.25">
      <c r="A464" s="13"/>
      <c r="B464" s="13"/>
      <c r="C464" s="13"/>
      <c r="D464" s="24"/>
      <c r="E464" s="24"/>
      <c r="F464" s="100">
        <f t="shared" si="324"/>
        <v>0</v>
      </c>
      <c r="G464" s="21"/>
      <c r="J464" s="63"/>
      <c r="L464" s="63" t="s">
        <v>58</v>
      </c>
      <c r="M464" s="23" t="s">
        <v>61</v>
      </c>
      <c r="N464" s="13" t="s">
        <v>170</v>
      </c>
      <c r="O464" s="13" t="s">
        <v>148</v>
      </c>
      <c r="P464" s="13" t="s">
        <v>171</v>
      </c>
      <c r="U464" s="12">
        <f t="shared" si="309"/>
        <v>90</v>
      </c>
      <c r="X464" s="13"/>
      <c r="Y464" s="13"/>
      <c r="AA464" s="34" t="s">
        <v>84</v>
      </c>
      <c r="AB464" s="25">
        <v>0</v>
      </c>
      <c r="AC464" s="25">
        <f t="shared" si="325"/>
        <v>0</v>
      </c>
      <c r="AD464" s="55"/>
      <c r="AE464" s="55"/>
      <c r="AF464" s="45">
        <f t="shared" si="326"/>
        <v>0</v>
      </c>
      <c r="AG464" s="46" t="e">
        <f t="shared" si="310"/>
        <v>#DIV/0!</v>
      </c>
      <c r="AH464" s="26">
        <f t="shared" si="327"/>
        <v>0</v>
      </c>
      <c r="AI464" s="46" t="e">
        <f t="shared" si="311"/>
        <v>#DIV/0!</v>
      </c>
      <c r="AJ464" s="46" t="e">
        <f t="shared" si="312"/>
        <v>#DIV/0!</v>
      </c>
      <c r="AK464" s="61">
        <v>1</v>
      </c>
      <c r="AL464" s="27" t="e">
        <f t="shared" si="313"/>
        <v>#DIV/0!</v>
      </c>
      <c r="AM464" s="25" t="e">
        <f t="shared" si="328"/>
        <v>#DIV/0!</v>
      </c>
      <c r="AN464" s="25" t="e">
        <f t="shared" si="329"/>
        <v>#DIV/0!</v>
      </c>
      <c r="AO464" s="25" t="e">
        <f t="shared" si="314"/>
        <v>#DIV/0!</v>
      </c>
      <c r="AR464" s="11">
        <f t="shared" si="315"/>
        <v>180</v>
      </c>
      <c r="AS464" s="20" t="s">
        <v>147</v>
      </c>
      <c r="AU464" s="13" t="s">
        <v>142</v>
      </c>
      <c r="AV464" s="75" t="e">
        <f>VLOOKUP(AT464,Ülke!$A$1:$D$46,2,0)</f>
        <v>#N/A</v>
      </c>
      <c r="AW464" s="29" t="e">
        <f t="shared" si="316"/>
        <v>#DIV/0!</v>
      </c>
      <c r="AX464" s="64" t="e">
        <f t="shared" si="317"/>
        <v>#DIV/0!</v>
      </c>
      <c r="AY464" s="65">
        <v>43846</v>
      </c>
      <c r="AZ464" s="65">
        <v>44675</v>
      </c>
      <c r="BA464" s="50">
        <f t="shared" si="318"/>
        <v>-44675</v>
      </c>
      <c r="BB464" s="66" t="e">
        <f t="shared" si="319"/>
        <v>#DIV/0!</v>
      </c>
      <c r="BC464" s="67">
        <v>44676</v>
      </c>
      <c r="BD464" s="66" t="s">
        <v>118</v>
      </c>
      <c r="BE464" s="58" t="e">
        <f t="shared" si="320"/>
        <v>#DIV/0!</v>
      </c>
      <c r="BF464" s="30" t="e">
        <f t="shared" si="323"/>
        <v>#DIV/0!</v>
      </c>
      <c r="BG464" s="31"/>
      <c r="BH464" s="32" t="e">
        <f t="shared" si="321"/>
        <v>#DIV/0!</v>
      </c>
      <c r="BI464" s="28">
        <v>0.05</v>
      </c>
      <c r="BJ464" s="28">
        <v>2.5000000000000001E-2</v>
      </c>
      <c r="BK464" s="33" t="e">
        <f t="shared" si="330"/>
        <v>#DIV/0!</v>
      </c>
      <c r="BL464" s="33" t="e">
        <f t="shared" si="335"/>
        <v>#DIV/0!</v>
      </c>
      <c r="BM464" s="48" t="s">
        <v>139</v>
      </c>
      <c r="BO464" s="14" t="s">
        <v>84</v>
      </c>
      <c r="BP464" s="68"/>
      <c r="BQ464" s="14"/>
      <c r="BR464" s="35">
        <v>1257250.1000000001</v>
      </c>
      <c r="BS464" s="73">
        <v>62862.51</v>
      </c>
      <c r="BT464" s="98" t="e">
        <f t="shared" si="322"/>
        <v>#DIV/0!</v>
      </c>
      <c r="BU464" s="35">
        <v>45540</v>
      </c>
      <c r="BV464" s="36" t="s">
        <v>84</v>
      </c>
      <c r="BW464" s="37" t="s">
        <v>90</v>
      </c>
      <c r="BX464" s="38"/>
      <c r="BY464" s="36" t="s">
        <v>84</v>
      </c>
      <c r="BZ464" s="57">
        <v>2023</v>
      </c>
      <c r="CA464" s="32">
        <f>VLOOKUP(BZ464,$GP$1:$GR$17,2,0)</f>
        <v>31680</v>
      </c>
      <c r="CB464" s="32">
        <f>VLOOKUP(BZ464,$GP$1:$GR$17,3,0)</f>
        <v>264294</v>
      </c>
      <c r="CC464" s="32" t="e">
        <f t="shared" si="336"/>
        <v>#DIV/0!</v>
      </c>
      <c r="CD464" s="14" t="str">
        <f t="shared" si="331"/>
        <v/>
      </c>
      <c r="CF464" s="69">
        <f t="shared" si="332"/>
        <v>45540</v>
      </c>
      <c r="CG464" s="69" t="e">
        <f t="shared" si="333"/>
        <v>#DIV/0!</v>
      </c>
      <c r="CH464" s="69" t="e">
        <f t="shared" si="334"/>
        <v>#DIV/0!</v>
      </c>
    </row>
    <row r="465" spans="1:86" x14ac:dyDescent="0.25">
      <c r="A465" s="13"/>
      <c r="B465" s="13"/>
      <c r="C465" s="13"/>
      <c r="D465" s="24"/>
      <c r="E465" s="24"/>
      <c r="F465" s="100">
        <f t="shared" si="324"/>
        <v>0</v>
      </c>
      <c r="G465" s="21"/>
      <c r="J465" s="63"/>
      <c r="L465" s="63" t="s">
        <v>58</v>
      </c>
      <c r="M465" s="23" t="s">
        <v>61</v>
      </c>
      <c r="N465" s="13" t="s">
        <v>170</v>
      </c>
      <c r="O465" s="13" t="s">
        <v>148</v>
      </c>
      <c r="P465" s="13" t="s">
        <v>171</v>
      </c>
      <c r="U465" s="12">
        <f t="shared" si="309"/>
        <v>90</v>
      </c>
      <c r="X465" s="13"/>
      <c r="Y465" s="13"/>
      <c r="AA465" s="34" t="s">
        <v>84</v>
      </c>
      <c r="AB465" s="25">
        <v>0</v>
      </c>
      <c r="AC465" s="25">
        <f t="shared" si="325"/>
        <v>0</v>
      </c>
      <c r="AD465" s="55"/>
      <c r="AE465" s="55"/>
      <c r="AF465" s="45">
        <f t="shared" si="326"/>
        <v>0</v>
      </c>
      <c r="AG465" s="46" t="e">
        <f t="shared" si="310"/>
        <v>#DIV/0!</v>
      </c>
      <c r="AH465" s="26">
        <f t="shared" si="327"/>
        <v>0</v>
      </c>
      <c r="AI465" s="46" t="e">
        <f t="shared" si="311"/>
        <v>#DIV/0!</v>
      </c>
      <c r="AJ465" s="46" t="e">
        <f t="shared" si="312"/>
        <v>#DIV/0!</v>
      </c>
      <c r="AK465" s="61">
        <v>1</v>
      </c>
      <c r="AL465" s="27" t="e">
        <f t="shared" si="313"/>
        <v>#DIV/0!</v>
      </c>
      <c r="AM465" s="25" t="e">
        <f t="shared" si="328"/>
        <v>#DIV/0!</v>
      </c>
      <c r="AN465" s="25" t="e">
        <f t="shared" si="329"/>
        <v>#DIV/0!</v>
      </c>
      <c r="AO465" s="25" t="e">
        <f t="shared" si="314"/>
        <v>#DIV/0!</v>
      </c>
      <c r="AR465" s="11">
        <f t="shared" si="315"/>
        <v>180</v>
      </c>
      <c r="AS465" s="20" t="s">
        <v>147</v>
      </c>
      <c r="AU465" s="13" t="s">
        <v>142</v>
      </c>
      <c r="AV465" s="75" t="e">
        <f>VLOOKUP(AT465,Ülke!$A$1:$D$46,2,0)</f>
        <v>#N/A</v>
      </c>
      <c r="AW465" s="29" t="e">
        <f t="shared" si="316"/>
        <v>#DIV/0!</v>
      </c>
      <c r="AX465" s="64" t="e">
        <f t="shared" si="317"/>
        <v>#DIV/0!</v>
      </c>
      <c r="AY465" s="65">
        <v>43846</v>
      </c>
      <c r="AZ465" s="65">
        <v>44675</v>
      </c>
      <c r="BA465" s="50">
        <f t="shared" si="318"/>
        <v>-44675</v>
      </c>
      <c r="BB465" s="66" t="e">
        <f t="shared" si="319"/>
        <v>#DIV/0!</v>
      </c>
      <c r="BC465" s="67">
        <v>44676</v>
      </c>
      <c r="BD465" s="66" t="s">
        <v>118</v>
      </c>
      <c r="BE465" s="58" t="e">
        <f t="shared" si="320"/>
        <v>#DIV/0!</v>
      </c>
      <c r="BF465" s="30" t="e">
        <f t="shared" si="323"/>
        <v>#DIV/0!</v>
      </c>
      <c r="BG465" s="31"/>
      <c r="BH465" s="32" t="e">
        <f t="shared" si="321"/>
        <v>#DIV/0!</v>
      </c>
      <c r="BI465" s="28">
        <v>0.05</v>
      </c>
      <c r="BJ465" s="28">
        <v>2.5000000000000001E-2</v>
      </c>
      <c r="BK465" s="33" t="e">
        <f t="shared" si="330"/>
        <v>#DIV/0!</v>
      </c>
      <c r="BL465" s="33" t="e">
        <f t="shared" si="335"/>
        <v>#DIV/0!</v>
      </c>
      <c r="BM465" s="48" t="s">
        <v>139</v>
      </c>
      <c r="BO465" s="14" t="s">
        <v>84</v>
      </c>
      <c r="BP465" s="68"/>
      <c r="BQ465" s="14"/>
      <c r="BR465" s="35">
        <v>1257250.1000000001</v>
      </c>
      <c r="BS465" s="73">
        <v>62862.51</v>
      </c>
      <c r="BT465" s="98" t="e">
        <f t="shared" si="322"/>
        <v>#DIV/0!</v>
      </c>
      <c r="BU465" s="35">
        <v>45540</v>
      </c>
      <c r="BV465" s="36" t="s">
        <v>84</v>
      </c>
      <c r="BW465" s="37" t="s">
        <v>90</v>
      </c>
      <c r="BX465" s="38"/>
      <c r="BY465" s="36" t="s">
        <v>84</v>
      </c>
      <c r="BZ465" s="57">
        <v>2023</v>
      </c>
      <c r="CA465" s="32">
        <f>VLOOKUP(BZ465,$GP$1:$GR$17,2,0)</f>
        <v>31680</v>
      </c>
      <c r="CB465" s="32">
        <f>VLOOKUP(BZ465,$GP$1:$GR$17,3,0)</f>
        <v>264294</v>
      </c>
      <c r="CC465" s="32" t="e">
        <f t="shared" si="336"/>
        <v>#DIV/0!</v>
      </c>
      <c r="CD465" s="14" t="str">
        <f t="shared" si="331"/>
        <v/>
      </c>
      <c r="CF465" s="69">
        <f t="shared" si="332"/>
        <v>45540</v>
      </c>
      <c r="CG465" s="69" t="e">
        <f t="shared" si="333"/>
        <v>#DIV/0!</v>
      </c>
      <c r="CH465" s="69" t="e">
        <f t="shared" si="334"/>
        <v>#DIV/0!</v>
      </c>
    </row>
    <row r="466" spans="1:86" x14ac:dyDescent="0.25">
      <c r="A466" s="13"/>
      <c r="B466" s="13"/>
      <c r="C466" s="13"/>
      <c r="D466" s="24"/>
      <c r="E466" s="24"/>
      <c r="F466" s="100">
        <f t="shared" si="324"/>
        <v>0</v>
      </c>
      <c r="G466" s="21"/>
      <c r="J466" s="63"/>
      <c r="L466" s="63" t="s">
        <v>58</v>
      </c>
      <c r="M466" s="23" t="s">
        <v>61</v>
      </c>
      <c r="N466" s="13" t="s">
        <v>170</v>
      </c>
      <c r="O466" s="13" t="s">
        <v>148</v>
      </c>
      <c r="P466" s="13" t="s">
        <v>171</v>
      </c>
      <c r="U466" s="12">
        <f t="shared" si="309"/>
        <v>90</v>
      </c>
      <c r="X466" s="13"/>
      <c r="Y466" s="13"/>
      <c r="AA466" s="34" t="s">
        <v>84</v>
      </c>
      <c r="AB466" s="25">
        <v>0</v>
      </c>
      <c r="AC466" s="25">
        <f t="shared" si="325"/>
        <v>0</v>
      </c>
      <c r="AD466" s="55"/>
      <c r="AE466" s="55"/>
      <c r="AF466" s="45">
        <f t="shared" si="326"/>
        <v>0</v>
      </c>
      <c r="AG466" s="46" t="e">
        <f t="shared" si="310"/>
        <v>#DIV/0!</v>
      </c>
      <c r="AH466" s="26">
        <f t="shared" si="327"/>
        <v>0</v>
      </c>
      <c r="AI466" s="46" t="e">
        <f t="shared" si="311"/>
        <v>#DIV/0!</v>
      </c>
      <c r="AJ466" s="46" t="e">
        <f t="shared" si="312"/>
        <v>#DIV/0!</v>
      </c>
      <c r="AK466" s="61">
        <v>1</v>
      </c>
      <c r="AL466" s="27" t="e">
        <f t="shared" si="313"/>
        <v>#DIV/0!</v>
      </c>
      <c r="AM466" s="25" t="e">
        <f t="shared" si="328"/>
        <v>#DIV/0!</v>
      </c>
      <c r="AN466" s="25" t="e">
        <f t="shared" si="329"/>
        <v>#DIV/0!</v>
      </c>
      <c r="AO466" s="25" t="e">
        <f t="shared" si="314"/>
        <v>#DIV/0!</v>
      </c>
      <c r="AR466" s="11">
        <f t="shared" si="315"/>
        <v>180</v>
      </c>
      <c r="AS466" s="20" t="s">
        <v>147</v>
      </c>
      <c r="AU466" s="13" t="s">
        <v>142</v>
      </c>
      <c r="AV466" s="75" t="e">
        <f>VLOOKUP(AT466,Ülke!$A$1:$D$46,2,0)</f>
        <v>#N/A</v>
      </c>
      <c r="AW466" s="29" t="e">
        <f t="shared" si="316"/>
        <v>#DIV/0!</v>
      </c>
      <c r="AX466" s="64" t="e">
        <f t="shared" si="317"/>
        <v>#DIV/0!</v>
      </c>
      <c r="AY466" s="65">
        <v>43846</v>
      </c>
      <c r="AZ466" s="65">
        <v>44675</v>
      </c>
      <c r="BA466" s="50">
        <f t="shared" si="318"/>
        <v>-44675</v>
      </c>
      <c r="BB466" s="66" t="e">
        <f t="shared" si="319"/>
        <v>#DIV/0!</v>
      </c>
      <c r="BC466" s="67">
        <v>44676</v>
      </c>
      <c r="BD466" s="66" t="s">
        <v>118</v>
      </c>
      <c r="BE466" s="58" t="e">
        <f t="shared" si="320"/>
        <v>#DIV/0!</v>
      </c>
      <c r="BF466" s="30" t="e">
        <f t="shared" si="323"/>
        <v>#DIV/0!</v>
      </c>
      <c r="BG466" s="31"/>
      <c r="BH466" s="32" t="e">
        <f t="shared" si="321"/>
        <v>#DIV/0!</v>
      </c>
      <c r="BI466" s="28">
        <v>0.05</v>
      </c>
      <c r="BJ466" s="28">
        <v>2.5000000000000001E-2</v>
      </c>
      <c r="BK466" s="33" t="e">
        <f t="shared" si="330"/>
        <v>#DIV/0!</v>
      </c>
      <c r="BL466" s="33" t="e">
        <f t="shared" si="335"/>
        <v>#DIV/0!</v>
      </c>
      <c r="BM466" s="48" t="s">
        <v>139</v>
      </c>
      <c r="BO466" s="14" t="s">
        <v>84</v>
      </c>
      <c r="BP466" s="68"/>
      <c r="BQ466" s="14"/>
      <c r="BR466" s="35">
        <v>1257250.1000000001</v>
      </c>
      <c r="BS466" s="73">
        <v>62862.51</v>
      </c>
      <c r="BT466" s="98" t="e">
        <f t="shared" si="322"/>
        <v>#DIV/0!</v>
      </c>
      <c r="BU466" s="35">
        <v>45540</v>
      </c>
      <c r="BV466" s="36" t="s">
        <v>84</v>
      </c>
      <c r="BW466" s="37" t="s">
        <v>90</v>
      </c>
      <c r="BX466" s="38"/>
      <c r="BY466" s="36" t="s">
        <v>84</v>
      </c>
      <c r="BZ466" s="57">
        <v>2023</v>
      </c>
      <c r="CA466" s="32">
        <f>VLOOKUP(BZ466,$GP$1:$GR$17,2,0)</f>
        <v>31680</v>
      </c>
      <c r="CB466" s="32">
        <f>VLOOKUP(BZ466,$GP$1:$GR$17,3,0)</f>
        <v>264294</v>
      </c>
      <c r="CC466" s="32" t="e">
        <f t="shared" si="336"/>
        <v>#DIV/0!</v>
      </c>
      <c r="CD466" s="14" t="str">
        <f t="shared" si="331"/>
        <v/>
      </c>
      <c r="CF466" s="69">
        <f t="shared" si="332"/>
        <v>45540</v>
      </c>
      <c r="CG466" s="69" t="e">
        <f t="shared" si="333"/>
        <v>#DIV/0!</v>
      </c>
      <c r="CH466" s="69" t="e">
        <f t="shared" si="334"/>
        <v>#DIV/0!</v>
      </c>
    </row>
    <row r="467" spans="1:86" x14ac:dyDescent="0.25">
      <c r="A467" s="13"/>
      <c r="B467" s="13"/>
      <c r="C467" s="13"/>
      <c r="D467" s="24"/>
      <c r="E467" s="24"/>
      <c r="F467" s="100">
        <f t="shared" si="324"/>
        <v>0</v>
      </c>
      <c r="G467" s="21"/>
      <c r="J467" s="63"/>
      <c r="L467" s="63" t="s">
        <v>58</v>
      </c>
      <c r="M467" s="23" t="s">
        <v>61</v>
      </c>
      <c r="N467" s="13" t="s">
        <v>170</v>
      </c>
      <c r="O467" s="13" t="s">
        <v>148</v>
      </c>
      <c r="P467" s="13" t="s">
        <v>171</v>
      </c>
      <c r="U467" s="12">
        <f t="shared" si="309"/>
        <v>90</v>
      </c>
      <c r="X467" s="13"/>
      <c r="Y467" s="13"/>
      <c r="AA467" s="34" t="s">
        <v>84</v>
      </c>
      <c r="AB467" s="25">
        <v>0</v>
      </c>
      <c r="AC467" s="25">
        <f t="shared" si="325"/>
        <v>0</v>
      </c>
      <c r="AD467" s="55"/>
      <c r="AE467" s="55"/>
      <c r="AF467" s="45">
        <f t="shared" si="326"/>
        <v>0</v>
      </c>
      <c r="AG467" s="46" t="e">
        <f t="shared" si="310"/>
        <v>#DIV/0!</v>
      </c>
      <c r="AH467" s="26">
        <f t="shared" si="327"/>
        <v>0</v>
      </c>
      <c r="AI467" s="46" t="e">
        <f t="shared" si="311"/>
        <v>#DIV/0!</v>
      </c>
      <c r="AJ467" s="46" t="e">
        <f t="shared" si="312"/>
        <v>#DIV/0!</v>
      </c>
      <c r="AK467" s="61">
        <v>1</v>
      </c>
      <c r="AL467" s="27" t="e">
        <f t="shared" si="313"/>
        <v>#DIV/0!</v>
      </c>
      <c r="AM467" s="25" t="e">
        <f t="shared" si="328"/>
        <v>#DIV/0!</v>
      </c>
      <c r="AN467" s="25" t="e">
        <f t="shared" si="329"/>
        <v>#DIV/0!</v>
      </c>
      <c r="AO467" s="25" t="e">
        <f t="shared" si="314"/>
        <v>#DIV/0!</v>
      </c>
      <c r="AR467" s="11">
        <f t="shared" si="315"/>
        <v>180</v>
      </c>
      <c r="AS467" s="20" t="s">
        <v>147</v>
      </c>
      <c r="AU467" s="13" t="s">
        <v>142</v>
      </c>
      <c r="AV467" s="75" t="e">
        <f>VLOOKUP(AT467,Ülke!$A$1:$D$46,2,0)</f>
        <v>#N/A</v>
      </c>
      <c r="AW467" s="29" t="e">
        <f t="shared" si="316"/>
        <v>#DIV/0!</v>
      </c>
      <c r="AX467" s="64" t="e">
        <f t="shared" si="317"/>
        <v>#DIV/0!</v>
      </c>
      <c r="AY467" s="65">
        <v>43846</v>
      </c>
      <c r="AZ467" s="65">
        <v>44675</v>
      </c>
      <c r="BA467" s="50">
        <f t="shared" si="318"/>
        <v>-44675</v>
      </c>
      <c r="BB467" s="66" t="e">
        <f t="shared" si="319"/>
        <v>#DIV/0!</v>
      </c>
      <c r="BC467" s="67">
        <v>44676</v>
      </c>
      <c r="BD467" s="66" t="s">
        <v>118</v>
      </c>
      <c r="BE467" s="58" t="e">
        <f t="shared" si="320"/>
        <v>#DIV/0!</v>
      </c>
      <c r="BF467" s="30" t="e">
        <f t="shared" si="323"/>
        <v>#DIV/0!</v>
      </c>
      <c r="BG467" s="31"/>
      <c r="BH467" s="32" t="e">
        <f t="shared" si="321"/>
        <v>#DIV/0!</v>
      </c>
      <c r="BI467" s="28">
        <v>0.05</v>
      </c>
      <c r="BJ467" s="28">
        <v>2.5000000000000001E-2</v>
      </c>
      <c r="BK467" s="33" t="e">
        <f t="shared" si="330"/>
        <v>#DIV/0!</v>
      </c>
      <c r="BL467" s="33" t="e">
        <f t="shared" si="335"/>
        <v>#DIV/0!</v>
      </c>
      <c r="BM467" s="48" t="s">
        <v>139</v>
      </c>
      <c r="BO467" s="14" t="s">
        <v>84</v>
      </c>
      <c r="BP467" s="68"/>
      <c r="BQ467" s="14"/>
      <c r="BR467" s="35">
        <v>1257250.1000000001</v>
      </c>
      <c r="BS467" s="73">
        <v>62862.51</v>
      </c>
      <c r="BT467" s="98" t="e">
        <f t="shared" si="322"/>
        <v>#DIV/0!</v>
      </c>
      <c r="BU467" s="35">
        <v>45540</v>
      </c>
      <c r="BV467" s="36" t="s">
        <v>84</v>
      </c>
      <c r="BW467" s="37" t="s">
        <v>90</v>
      </c>
      <c r="BX467" s="38"/>
      <c r="BY467" s="36" t="s">
        <v>84</v>
      </c>
      <c r="BZ467" s="57">
        <v>2023</v>
      </c>
      <c r="CA467" s="32">
        <f>VLOOKUP(BZ467,$GP$1:$GR$17,2,0)</f>
        <v>31680</v>
      </c>
      <c r="CB467" s="32">
        <f>VLOOKUP(BZ467,$GP$1:$GR$17,3,0)</f>
        <v>264294</v>
      </c>
      <c r="CC467" s="32" t="e">
        <f t="shared" si="336"/>
        <v>#DIV/0!</v>
      </c>
      <c r="CD467" s="14" t="str">
        <f t="shared" si="331"/>
        <v/>
      </c>
      <c r="CF467" s="69">
        <f t="shared" si="332"/>
        <v>45540</v>
      </c>
      <c r="CG467" s="69" t="e">
        <f t="shared" si="333"/>
        <v>#DIV/0!</v>
      </c>
      <c r="CH467" s="69" t="e">
        <f t="shared" si="334"/>
        <v>#DIV/0!</v>
      </c>
    </row>
    <row r="468" spans="1:86" x14ac:dyDescent="0.25">
      <c r="A468" s="13"/>
      <c r="B468" s="13"/>
      <c r="C468" s="13"/>
      <c r="D468" s="24"/>
      <c r="E468" s="24"/>
      <c r="F468" s="100">
        <f t="shared" si="324"/>
        <v>0</v>
      </c>
      <c r="G468" s="21"/>
      <c r="J468" s="63"/>
      <c r="L468" s="63" t="s">
        <v>58</v>
      </c>
      <c r="M468" s="23" t="s">
        <v>61</v>
      </c>
      <c r="N468" s="13" t="s">
        <v>170</v>
      </c>
      <c r="O468" s="13" t="s">
        <v>148</v>
      </c>
      <c r="P468" s="13" t="s">
        <v>171</v>
      </c>
      <c r="U468" s="12">
        <f t="shared" si="309"/>
        <v>90</v>
      </c>
      <c r="X468" s="13"/>
      <c r="Y468" s="13"/>
      <c r="AA468" s="34" t="s">
        <v>84</v>
      </c>
      <c r="AB468" s="25">
        <v>0</v>
      </c>
      <c r="AC468" s="25">
        <f t="shared" si="325"/>
        <v>0</v>
      </c>
      <c r="AD468" s="55"/>
      <c r="AE468" s="55"/>
      <c r="AF468" s="45">
        <f t="shared" si="326"/>
        <v>0</v>
      </c>
      <c r="AG468" s="46" t="e">
        <f t="shared" si="310"/>
        <v>#DIV/0!</v>
      </c>
      <c r="AH468" s="26">
        <f t="shared" si="327"/>
        <v>0</v>
      </c>
      <c r="AI468" s="46" t="e">
        <f t="shared" si="311"/>
        <v>#DIV/0!</v>
      </c>
      <c r="AJ468" s="46" t="e">
        <f t="shared" si="312"/>
        <v>#DIV/0!</v>
      </c>
      <c r="AK468" s="61">
        <v>1</v>
      </c>
      <c r="AL468" s="27" t="e">
        <f t="shared" si="313"/>
        <v>#DIV/0!</v>
      </c>
      <c r="AM468" s="25" t="e">
        <f t="shared" si="328"/>
        <v>#DIV/0!</v>
      </c>
      <c r="AN468" s="25" t="e">
        <f t="shared" si="329"/>
        <v>#DIV/0!</v>
      </c>
      <c r="AO468" s="25" t="e">
        <f t="shared" si="314"/>
        <v>#DIV/0!</v>
      </c>
      <c r="AR468" s="11">
        <f t="shared" si="315"/>
        <v>180</v>
      </c>
      <c r="AS468" s="20" t="s">
        <v>147</v>
      </c>
      <c r="AU468" s="13" t="s">
        <v>142</v>
      </c>
      <c r="AV468" s="75" t="e">
        <f>VLOOKUP(AT468,Ülke!$A$1:$D$46,2,0)</f>
        <v>#N/A</v>
      </c>
      <c r="AW468" s="29" t="e">
        <f t="shared" si="316"/>
        <v>#DIV/0!</v>
      </c>
      <c r="AX468" s="64" t="e">
        <f t="shared" si="317"/>
        <v>#DIV/0!</v>
      </c>
      <c r="AY468" s="65">
        <v>43846</v>
      </c>
      <c r="AZ468" s="65">
        <v>44675</v>
      </c>
      <c r="BA468" s="50">
        <f t="shared" si="318"/>
        <v>-44675</v>
      </c>
      <c r="BB468" s="66" t="e">
        <f t="shared" si="319"/>
        <v>#DIV/0!</v>
      </c>
      <c r="BC468" s="67">
        <v>44676</v>
      </c>
      <c r="BD468" s="66" t="s">
        <v>118</v>
      </c>
      <c r="BE468" s="58" t="e">
        <f t="shared" si="320"/>
        <v>#DIV/0!</v>
      </c>
      <c r="BF468" s="30" t="e">
        <f t="shared" si="323"/>
        <v>#DIV/0!</v>
      </c>
      <c r="BG468" s="31"/>
      <c r="BH468" s="32" t="e">
        <f t="shared" si="321"/>
        <v>#DIV/0!</v>
      </c>
      <c r="BI468" s="28">
        <v>0.05</v>
      </c>
      <c r="BJ468" s="28">
        <v>2.5000000000000001E-2</v>
      </c>
      <c r="BK468" s="33" t="e">
        <f t="shared" si="330"/>
        <v>#DIV/0!</v>
      </c>
      <c r="BL468" s="33" t="e">
        <f t="shared" si="335"/>
        <v>#DIV/0!</v>
      </c>
      <c r="BM468" s="48" t="s">
        <v>139</v>
      </c>
      <c r="BO468" s="14" t="s">
        <v>84</v>
      </c>
      <c r="BP468" s="68"/>
      <c r="BQ468" s="14"/>
      <c r="BR468" s="35">
        <v>1257250.1000000001</v>
      </c>
      <c r="BS468" s="73">
        <v>62862.51</v>
      </c>
      <c r="BT468" s="98" t="e">
        <f t="shared" si="322"/>
        <v>#DIV/0!</v>
      </c>
      <c r="BU468" s="35">
        <v>45540</v>
      </c>
      <c r="BV468" s="36" t="s">
        <v>84</v>
      </c>
      <c r="BW468" s="37" t="s">
        <v>90</v>
      </c>
      <c r="BX468" s="38"/>
      <c r="BY468" s="36" t="s">
        <v>84</v>
      </c>
      <c r="BZ468" s="57">
        <v>2023</v>
      </c>
      <c r="CA468" s="32">
        <f>VLOOKUP(BZ468,$GP$1:$GR$17,2,0)</f>
        <v>31680</v>
      </c>
      <c r="CB468" s="32">
        <f>VLOOKUP(BZ468,$GP$1:$GR$17,3,0)</f>
        <v>264294</v>
      </c>
      <c r="CC468" s="32" t="e">
        <f t="shared" si="336"/>
        <v>#DIV/0!</v>
      </c>
      <c r="CD468" s="14" t="str">
        <f t="shared" si="331"/>
        <v/>
      </c>
      <c r="CF468" s="69">
        <f t="shared" si="332"/>
        <v>45540</v>
      </c>
      <c r="CG468" s="69" t="e">
        <f t="shared" si="333"/>
        <v>#DIV/0!</v>
      </c>
      <c r="CH468" s="69" t="e">
        <f t="shared" si="334"/>
        <v>#DIV/0!</v>
      </c>
    </row>
    <row r="469" spans="1:86" x14ac:dyDescent="0.25">
      <c r="A469" s="13"/>
      <c r="B469" s="13"/>
      <c r="C469" s="13"/>
      <c r="D469" s="24"/>
      <c r="E469" s="24"/>
      <c r="F469" s="100">
        <f t="shared" si="324"/>
        <v>0</v>
      </c>
      <c r="G469" s="21"/>
      <c r="J469" s="63"/>
      <c r="L469" s="63" t="s">
        <v>58</v>
      </c>
      <c r="M469" s="23" t="s">
        <v>61</v>
      </c>
      <c r="N469" s="13" t="s">
        <v>170</v>
      </c>
      <c r="O469" s="13" t="s">
        <v>148</v>
      </c>
      <c r="P469" s="13" t="s">
        <v>171</v>
      </c>
      <c r="U469" s="12">
        <f t="shared" si="309"/>
        <v>90</v>
      </c>
      <c r="X469" s="13"/>
      <c r="Y469" s="13"/>
      <c r="AA469" s="34" t="s">
        <v>84</v>
      </c>
      <c r="AB469" s="25">
        <v>0</v>
      </c>
      <c r="AC469" s="25">
        <f t="shared" si="325"/>
        <v>0</v>
      </c>
      <c r="AD469" s="55"/>
      <c r="AE469" s="55"/>
      <c r="AF469" s="45">
        <f t="shared" si="326"/>
        <v>0</v>
      </c>
      <c r="AG469" s="46" t="e">
        <f t="shared" si="310"/>
        <v>#DIV/0!</v>
      </c>
      <c r="AH469" s="26">
        <f t="shared" si="327"/>
        <v>0</v>
      </c>
      <c r="AI469" s="46" t="e">
        <f t="shared" si="311"/>
        <v>#DIV/0!</v>
      </c>
      <c r="AJ469" s="46" t="e">
        <f t="shared" si="312"/>
        <v>#DIV/0!</v>
      </c>
      <c r="AK469" s="61">
        <v>1</v>
      </c>
      <c r="AL469" s="27" t="e">
        <f t="shared" si="313"/>
        <v>#DIV/0!</v>
      </c>
      <c r="AM469" s="25" t="e">
        <f t="shared" si="328"/>
        <v>#DIV/0!</v>
      </c>
      <c r="AN469" s="25" t="e">
        <f t="shared" si="329"/>
        <v>#DIV/0!</v>
      </c>
      <c r="AO469" s="25" t="e">
        <f t="shared" si="314"/>
        <v>#DIV/0!</v>
      </c>
      <c r="AR469" s="11">
        <f t="shared" si="315"/>
        <v>180</v>
      </c>
      <c r="AS469" s="20" t="s">
        <v>147</v>
      </c>
      <c r="AU469" s="13" t="s">
        <v>142</v>
      </c>
      <c r="AV469" s="75" t="e">
        <f>VLOOKUP(AT469,Ülke!$A$1:$D$46,2,0)</f>
        <v>#N/A</v>
      </c>
      <c r="AW469" s="29" t="e">
        <f t="shared" si="316"/>
        <v>#DIV/0!</v>
      </c>
      <c r="AX469" s="64" t="e">
        <f t="shared" si="317"/>
        <v>#DIV/0!</v>
      </c>
      <c r="AY469" s="65">
        <v>43846</v>
      </c>
      <c r="AZ469" s="65">
        <v>44675</v>
      </c>
      <c r="BA469" s="50">
        <f t="shared" si="318"/>
        <v>-44675</v>
      </c>
      <c r="BB469" s="66" t="e">
        <f t="shared" si="319"/>
        <v>#DIV/0!</v>
      </c>
      <c r="BC469" s="67">
        <v>44676</v>
      </c>
      <c r="BD469" s="66" t="s">
        <v>118</v>
      </c>
      <c r="BE469" s="58" t="e">
        <f t="shared" si="320"/>
        <v>#DIV/0!</v>
      </c>
      <c r="BF469" s="30" t="e">
        <f t="shared" si="323"/>
        <v>#DIV/0!</v>
      </c>
      <c r="BG469" s="31"/>
      <c r="BH469" s="32" t="e">
        <f t="shared" si="321"/>
        <v>#DIV/0!</v>
      </c>
      <c r="BI469" s="28">
        <v>0.05</v>
      </c>
      <c r="BJ469" s="28">
        <v>2.5000000000000001E-2</v>
      </c>
      <c r="BK469" s="33" t="e">
        <f t="shared" si="330"/>
        <v>#DIV/0!</v>
      </c>
      <c r="BL469" s="33" t="e">
        <f t="shared" si="335"/>
        <v>#DIV/0!</v>
      </c>
      <c r="BM469" s="48" t="s">
        <v>139</v>
      </c>
      <c r="BO469" s="14" t="s">
        <v>84</v>
      </c>
      <c r="BP469" s="68"/>
      <c r="BQ469" s="14"/>
      <c r="BR469" s="35">
        <v>1257250.1000000001</v>
      </c>
      <c r="BS469" s="73">
        <v>62862.51</v>
      </c>
      <c r="BT469" s="98" t="e">
        <f t="shared" si="322"/>
        <v>#DIV/0!</v>
      </c>
      <c r="BU469" s="35">
        <v>45540</v>
      </c>
      <c r="BV469" s="36" t="s">
        <v>84</v>
      </c>
      <c r="BW469" s="37" t="s">
        <v>90</v>
      </c>
      <c r="BX469" s="38"/>
      <c r="BY469" s="36" t="s">
        <v>84</v>
      </c>
      <c r="BZ469" s="57">
        <v>2023</v>
      </c>
      <c r="CA469" s="32">
        <f>VLOOKUP(BZ469,$GP$1:$GR$17,2,0)</f>
        <v>31680</v>
      </c>
      <c r="CB469" s="32">
        <f>VLOOKUP(BZ469,$GP$1:$GR$17,3,0)</f>
        <v>264294</v>
      </c>
      <c r="CC469" s="32" t="e">
        <f t="shared" si="336"/>
        <v>#DIV/0!</v>
      </c>
      <c r="CD469" s="14" t="str">
        <f t="shared" si="331"/>
        <v/>
      </c>
      <c r="CF469" s="69">
        <f t="shared" si="332"/>
        <v>45540</v>
      </c>
      <c r="CG469" s="69" t="e">
        <f t="shared" si="333"/>
        <v>#DIV/0!</v>
      </c>
      <c r="CH469" s="69" t="e">
        <f t="shared" si="334"/>
        <v>#DIV/0!</v>
      </c>
    </row>
    <row r="470" spans="1:86" x14ac:dyDescent="0.25">
      <c r="A470" s="13"/>
      <c r="B470" s="13"/>
      <c r="C470" s="13"/>
      <c r="D470" s="24"/>
      <c r="E470" s="24"/>
      <c r="F470" s="100">
        <f t="shared" si="324"/>
        <v>0</v>
      </c>
      <c r="G470" s="21"/>
      <c r="J470" s="63"/>
      <c r="L470" s="63" t="s">
        <v>58</v>
      </c>
      <c r="M470" s="23" t="s">
        <v>61</v>
      </c>
      <c r="N470" s="13" t="s">
        <v>170</v>
      </c>
      <c r="O470" s="13" t="s">
        <v>148</v>
      </c>
      <c r="P470" s="13" t="s">
        <v>171</v>
      </c>
      <c r="U470" s="12">
        <f t="shared" si="309"/>
        <v>90</v>
      </c>
      <c r="X470" s="13"/>
      <c r="Y470" s="13"/>
      <c r="AA470" s="34" t="s">
        <v>84</v>
      </c>
      <c r="AB470" s="25">
        <v>0</v>
      </c>
      <c r="AC470" s="25">
        <f t="shared" si="325"/>
        <v>0</v>
      </c>
      <c r="AD470" s="55"/>
      <c r="AE470" s="55"/>
      <c r="AF470" s="45">
        <f t="shared" si="326"/>
        <v>0</v>
      </c>
      <c r="AG470" s="46" t="e">
        <f t="shared" si="310"/>
        <v>#DIV/0!</v>
      </c>
      <c r="AH470" s="26">
        <f t="shared" si="327"/>
        <v>0</v>
      </c>
      <c r="AI470" s="46" t="e">
        <f t="shared" si="311"/>
        <v>#DIV/0!</v>
      </c>
      <c r="AJ470" s="46" t="e">
        <f t="shared" si="312"/>
        <v>#DIV/0!</v>
      </c>
      <c r="AK470" s="61">
        <v>1</v>
      </c>
      <c r="AL470" s="27" t="e">
        <f t="shared" si="313"/>
        <v>#DIV/0!</v>
      </c>
      <c r="AM470" s="25" t="e">
        <f t="shared" si="328"/>
        <v>#DIV/0!</v>
      </c>
      <c r="AN470" s="25" t="e">
        <f t="shared" si="329"/>
        <v>#DIV/0!</v>
      </c>
      <c r="AO470" s="25" t="e">
        <f t="shared" si="314"/>
        <v>#DIV/0!</v>
      </c>
      <c r="AR470" s="11">
        <f t="shared" si="315"/>
        <v>180</v>
      </c>
      <c r="AS470" s="20" t="s">
        <v>147</v>
      </c>
      <c r="AU470" s="13" t="s">
        <v>142</v>
      </c>
      <c r="AV470" s="75" t="e">
        <f>VLOOKUP(AT470,Ülke!$A$1:$D$46,2,0)</f>
        <v>#N/A</v>
      </c>
      <c r="AW470" s="29" t="e">
        <f t="shared" si="316"/>
        <v>#DIV/0!</v>
      </c>
      <c r="AX470" s="64" t="e">
        <f t="shared" si="317"/>
        <v>#DIV/0!</v>
      </c>
      <c r="AY470" s="65">
        <v>43846</v>
      </c>
      <c r="AZ470" s="65">
        <v>44675</v>
      </c>
      <c r="BA470" s="50">
        <f t="shared" si="318"/>
        <v>-44675</v>
      </c>
      <c r="BB470" s="66" t="e">
        <f t="shared" si="319"/>
        <v>#DIV/0!</v>
      </c>
      <c r="BC470" s="67">
        <v>44676</v>
      </c>
      <c r="BD470" s="66" t="s">
        <v>118</v>
      </c>
      <c r="BE470" s="58" t="e">
        <f t="shared" si="320"/>
        <v>#DIV/0!</v>
      </c>
      <c r="BF470" s="30" t="e">
        <f t="shared" si="323"/>
        <v>#DIV/0!</v>
      </c>
      <c r="BG470" s="31"/>
      <c r="BH470" s="32" t="e">
        <f t="shared" si="321"/>
        <v>#DIV/0!</v>
      </c>
      <c r="BI470" s="28">
        <v>0.05</v>
      </c>
      <c r="BJ470" s="28">
        <v>2.5000000000000001E-2</v>
      </c>
      <c r="BK470" s="33" t="e">
        <f t="shared" si="330"/>
        <v>#DIV/0!</v>
      </c>
      <c r="BL470" s="33" t="e">
        <f t="shared" si="335"/>
        <v>#DIV/0!</v>
      </c>
      <c r="BM470" s="48" t="s">
        <v>139</v>
      </c>
      <c r="BO470" s="14" t="s">
        <v>84</v>
      </c>
      <c r="BP470" s="68"/>
      <c r="BQ470" s="14"/>
      <c r="BR470" s="35">
        <v>1257250.1000000001</v>
      </c>
      <c r="BS470" s="73">
        <v>62862.51</v>
      </c>
      <c r="BT470" s="98" t="e">
        <f t="shared" si="322"/>
        <v>#DIV/0!</v>
      </c>
      <c r="BU470" s="35">
        <v>45540</v>
      </c>
      <c r="BV470" s="36" t="s">
        <v>84</v>
      </c>
      <c r="BW470" s="37" t="s">
        <v>90</v>
      </c>
      <c r="BX470" s="38"/>
      <c r="BY470" s="36" t="s">
        <v>84</v>
      </c>
      <c r="BZ470" s="57">
        <v>2023</v>
      </c>
      <c r="CA470" s="32">
        <f>VLOOKUP(BZ470,$GP$1:$GR$17,2,0)</f>
        <v>31680</v>
      </c>
      <c r="CB470" s="32">
        <f>VLOOKUP(BZ470,$GP$1:$GR$17,3,0)</f>
        <v>264294</v>
      </c>
      <c r="CC470" s="32" t="e">
        <f t="shared" si="336"/>
        <v>#DIV/0!</v>
      </c>
      <c r="CD470" s="14" t="str">
        <f t="shared" si="331"/>
        <v/>
      </c>
      <c r="CF470" s="69">
        <f t="shared" si="332"/>
        <v>45540</v>
      </c>
      <c r="CG470" s="69" t="e">
        <f t="shared" si="333"/>
        <v>#DIV/0!</v>
      </c>
      <c r="CH470" s="69" t="e">
        <f t="shared" si="334"/>
        <v>#DIV/0!</v>
      </c>
    </row>
    <row r="471" spans="1:86" x14ac:dyDescent="0.25">
      <c r="A471" s="13"/>
      <c r="B471" s="13"/>
      <c r="C471" s="13"/>
      <c r="D471" s="24"/>
      <c r="E471" s="24"/>
      <c r="F471" s="100">
        <f t="shared" si="324"/>
        <v>0</v>
      </c>
      <c r="G471" s="21"/>
      <c r="J471" s="63"/>
      <c r="L471" s="63" t="s">
        <v>58</v>
      </c>
      <c r="M471" s="23" t="s">
        <v>61</v>
      </c>
      <c r="N471" s="13" t="s">
        <v>170</v>
      </c>
      <c r="O471" s="13" t="s">
        <v>148</v>
      </c>
      <c r="P471" s="13" t="s">
        <v>171</v>
      </c>
      <c r="U471" s="12">
        <f t="shared" si="309"/>
        <v>90</v>
      </c>
      <c r="X471" s="13"/>
      <c r="Y471" s="13"/>
      <c r="AA471" s="34" t="s">
        <v>84</v>
      </c>
      <c r="AB471" s="25">
        <v>0</v>
      </c>
      <c r="AC471" s="25">
        <f t="shared" si="325"/>
        <v>0</v>
      </c>
      <c r="AD471" s="55"/>
      <c r="AE471" s="55"/>
      <c r="AF471" s="45">
        <f t="shared" si="326"/>
        <v>0</v>
      </c>
      <c r="AG471" s="46" t="e">
        <f t="shared" si="310"/>
        <v>#DIV/0!</v>
      </c>
      <c r="AH471" s="26">
        <f t="shared" si="327"/>
        <v>0</v>
      </c>
      <c r="AI471" s="46" t="e">
        <f t="shared" si="311"/>
        <v>#DIV/0!</v>
      </c>
      <c r="AJ471" s="46" t="e">
        <f t="shared" si="312"/>
        <v>#DIV/0!</v>
      </c>
      <c r="AK471" s="61">
        <v>1</v>
      </c>
      <c r="AL471" s="27" t="e">
        <f t="shared" si="313"/>
        <v>#DIV/0!</v>
      </c>
      <c r="AM471" s="25" t="e">
        <f t="shared" si="328"/>
        <v>#DIV/0!</v>
      </c>
      <c r="AN471" s="25" t="e">
        <f t="shared" si="329"/>
        <v>#DIV/0!</v>
      </c>
      <c r="AO471" s="25" t="e">
        <f t="shared" si="314"/>
        <v>#DIV/0!</v>
      </c>
      <c r="AR471" s="11">
        <f t="shared" si="315"/>
        <v>180</v>
      </c>
      <c r="AS471" s="20" t="s">
        <v>147</v>
      </c>
      <c r="AU471" s="13" t="s">
        <v>142</v>
      </c>
      <c r="AV471" s="75" t="e">
        <f>VLOOKUP(AT471,Ülke!$A$1:$D$46,2,0)</f>
        <v>#N/A</v>
      </c>
      <c r="AW471" s="29" t="e">
        <f t="shared" si="316"/>
        <v>#DIV/0!</v>
      </c>
      <c r="AX471" s="64" t="e">
        <f t="shared" si="317"/>
        <v>#DIV/0!</v>
      </c>
      <c r="AY471" s="65">
        <v>43846</v>
      </c>
      <c r="AZ471" s="65">
        <v>44675</v>
      </c>
      <c r="BA471" s="50">
        <f t="shared" si="318"/>
        <v>-44675</v>
      </c>
      <c r="BB471" s="66" t="e">
        <f t="shared" si="319"/>
        <v>#DIV/0!</v>
      </c>
      <c r="BC471" s="67">
        <v>44676</v>
      </c>
      <c r="BD471" s="66" t="s">
        <v>118</v>
      </c>
      <c r="BE471" s="58" t="e">
        <f t="shared" si="320"/>
        <v>#DIV/0!</v>
      </c>
      <c r="BF471" s="30" t="e">
        <f t="shared" si="323"/>
        <v>#DIV/0!</v>
      </c>
      <c r="BG471" s="31"/>
      <c r="BH471" s="32" t="e">
        <f t="shared" si="321"/>
        <v>#DIV/0!</v>
      </c>
      <c r="BI471" s="28">
        <v>0.05</v>
      </c>
      <c r="BJ471" s="28">
        <v>2.5000000000000001E-2</v>
      </c>
      <c r="BK471" s="33" t="e">
        <f t="shared" si="330"/>
        <v>#DIV/0!</v>
      </c>
      <c r="BL471" s="33" t="e">
        <f t="shared" si="335"/>
        <v>#DIV/0!</v>
      </c>
      <c r="BM471" s="48" t="s">
        <v>139</v>
      </c>
      <c r="BO471" s="14" t="s">
        <v>84</v>
      </c>
      <c r="BP471" s="68"/>
      <c r="BQ471" s="14"/>
      <c r="BR471" s="35">
        <v>1257250.1000000001</v>
      </c>
      <c r="BS471" s="73">
        <v>62862.51</v>
      </c>
      <c r="BT471" s="98" t="e">
        <f t="shared" si="322"/>
        <v>#DIV/0!</v>
      </c>
      <c r="BU471" s="35">
        <v>45540</v>
      </c>
      <c r="BV471" s="36" t="s">
        <v>84</v>
      </c>
      <c r="BW471" s="37" t="s">
        <v>90</v>
      </c>
      <c r="BX471" s="38"/>
      <c r="BY471" s="36" t="s">
        <v>84</v>
      </c>
      <c r="BZ471" s="57">
        <v>2023</v>
      </c>
      <c r="CA471" s="32">
        <f>VLOOKUP(BZ471,$GP$1:$GR$17,2,0)</f>
        <v>31680</v>
      </c>
      <c r="CB471" s="32">
        <f>VLOOKUP(BZ471,$GP$1:$GR$17,3,0)</f>
        <v>264294</v>
      </c>
      <c r="CC471" s="32" t="e">
        <f t="shared" si="336"/>
        <v>#DIV/0!</v>
      </c>
      <c r="CD471" s="14" t="str">
        <f t="shared" si="331"/>
        <v/>
      </c>
      <c r="CF471" s="69">
        <f t="shared" si="332"/>
        <v>45540</v>
      </c>
      <c r="CG471" s="69" t="e">
        <f t="shared" si="333"/>
        <v>#DIV/0!</v>
      </c>
      <c r="CH471" s="69" t="e">
        <f t="shared" si="334"/>
        <v>#DIV/0!</v>
      </c>
    </row>
    <row r="472" spans="1:86" x14ac:dyDescent="0.25">
      <c r="A472" s="13"/>
      <c r="B472" s="13"/>
      <c r="C472" s="13"/>
      <c r="D472" s="24"/>
      <c r="E472" s="24"/>
      <c r="F472" s="100">
        <f t="shared" si="324"/>
        <v>0</v>
      </c>
      <c r="G472" s="21"/>
      <c r="J472" s="63"/>
      <c r="L472" s="63" t="s">
        <v>58</v>
      </c>
      <c r="M472" s="23" t="s">
        <v>61</v>
      </c>
      <c r="N472" s="13" t="s">
        <v>170</v>
      </c>
      <c r="O472" s="13" t="s">
        <v>148</v>
      </c>
      <c r="P472" s="13" t="s">
        <v>171</v>
      </c>
      <c r="U472" s="12">
        <f t="shared" si="309"/>
        <v>90</v>
      </c>
      <c r="X472" s="13"/>
      <c r="Y472" s="13"/>
      <c r="AA472" s="34" t="s">
        <v>84</v>
      </c>
      <c r="AB472" s="25">
        <v>0</v>
      </c>
      <c r="AC472" s="25">
        <f t="shared" si="325"/>
        <v>0</v>
      </c>
      <c r="AD472" s="55"/>
      <c r="AE472" s="55"/>
      <c r="AF472" s="45">
        <f t="shared" si="326"/>
        <v>0</v>
      </c>
      <c r="AG472" s="46" t="e">
        <f t="shared" si="310"/>
        <v>#DIV/0!</v>
      </c>
      <c r="AH472" s="26">
        <f t="shared" si="327"/>
        <v>0</v>
      </c>
      <c r="AI472" s="46" t="e">
        <f t="shared" si="311"/>
        <v>#DIV/0!</v>
      </c>
      <c r="AJ472" s="46" t="e">
        <f t="shared" si="312"/>
        <v>#DIV/0!</v>
      </c>
      <c r="AK472" s="61">
        <v>1</v>
      </c>
      <c r="AL472" s="27" t="e">
        <f t="shared" si="313"/>
        <v>#DIV/0!</v>
      </c>
      <c r="AM472" s="25" t="e">
        <f t="shared" si="328"/>
        <v>#DIV/0!</v>
      </c>
      <c r="AN472" s="25" t="e">
        <f t="shared" si="329"/>
        <v>#DIV/0!</v>
      </c>
      <c r="AO472" s="25" t="e">
        <f t="shared" si="314"/>
        <v>#DIV/0!</v>
      </c>
      <c r="AR472" s="11">
        <f t="shared" si="315"/>
        <v>180</v>
      </c>
      <c r="AS472" s="20" t="s">
        <v>147</v>
      </c>
      <c r="AU472" s="13" t="s">
        <v>142</v>
      </c>
      <c r="AV472" s="75" t="e">
        <f>VLOOKUP(AT472,Ülke!$A$1:$D$46,2,0)</f>
        <v>#N/A</v>
      </c>
      <c r="AW472" s="29" t="e">
        <f t="shared" si="316"/>
        <v>#DIV/0!</v>
      </c>
      <c r="AX472" s="64" t="e">
        <f t="shared" si="317"/>
        <v>#DIV/0!</v>
      </c>
      <c r="AY472" s="65">
        <v>43846</v>
      </c>
      <c r="AZ472" s="65">
        <v>44675</v>
      </c>
      <c r="BA472" s="50">
        <f t="shared" si="318"/>
        <v>-44675</v>
      </c>
      <c r="BB472" s="66" t="e">
        <f t="shared" si="319"/>
        <v>#DIV/0!</v>
      </c>
      <c r="BC472" s="67">
        <v>44676</v>
      </c>
      <c r="BD472" s="66" t="s">
        <v>118</v>
      </c>
      <c r="BE472" s="58" t="e">
        <f t="shared" si="320"/>
        <v>#DIV/0!</v>
      </c>
      <c r="BF472" s="30" t="e">
        <f t="shared" si="323"/>
        <v>#DIV/0!</v>
      </c>
      <c r="BG472" s="31"/>
      <c r="BH472" s="32" t="e">
        <f t="shared" si="321"/>
        <v>#DIV/0!</v>
      </c>
      <c r="BI472" s="28">
        <v>0.05</v>
      </c>
      <c r="BJ472" s="28">
        <v>2.5000000000000001E-2</v>
      </c>
      <c r="BK472" s="33" t="e">
        <f t="shared" si="330"/>
        <v>#DIV/0!</v>
      </c>
      <c r="BL472" s="33" t="e">
        <f t="shared" si="335"/>
        <v>#DIV/0!</v>
      </c>
      <c r="BM472" s="48" t="s">
        <v>139</v>
      </c>
      <c r="BO472" s="14" t="s">
        <v>84</v>
      </c>
      <c r="BP472" s="68"/>
      <c r="BQ472" s="14"/>
      <c r="BR472" s="35">
        <v>1257250.1000000001</v>
      </c>
      <c r="BS472" s="73">
        <v>62862.51</v>
      </c>
      <c r="BT472" s="98" t="e">
        <f t="shared" si="322"/>
        <v>#DIV/0!</v>
      </c>
      <c r="BU472" s="35">
        <v>45540</v>
      </c>
      <c r="BV472" s="36" t="s">
        <v>84</v>
      </c>
      <c r="BW472" s="37" t="s">
        <v>90</v>
      </c>
      <c r="BX472" s="38"/>
      <c r="BY472" s="36" t="s">
        <v>84</v>
      </c>
      <c r="BZ472" s="57">
        <v>2023</v>
      </c>
      <c r="CA472" s="32">
        <f>VLOOKUP(BZ472,$GP$1:$GR$17,2,0)</f>
        <v>31680</v>
      </c>
      <c r="CB472" s="32">
        <f>VLOOKUP(BZ472,$GP$1:$GR$17,3,0)</f>
        <v>264294</v>
      </c>
      <c r="CC472" s="32" t="e">
        <f t="shared" si="336"/>
        <v>#DIV/0!</v>
      </c>
      <c r="CD472" s="14" t="str">
        <f t="shared" si="331"/>
        <v/>
      </c>
      <c r="CF472" s="69">
        <f t="shared" si="332"/>
        <v>45540</v>
      </c>
      <c r="CG472" s="69" t="e">
        <f t="shared" si="333"/>
        <v>#DIV/0!</v>
      </c>
      <c r="CH472" s="69" t="e">
        <f t="shared" si="334"/>
        <v>#DIV/0!</v>
      </c>
    </row>
    <row r="473" spans="1:86" x14ac:dyDescent="0.25">
      <c r="A473" s="13"/>
      <c r="B473" s="13"/>
      <c r="C473" s="13"/>
      <c r="D473" s="24"/>
      <c r="E473" s="24"/>
      <c r="F473" s="100">
        <f t="shared" si="324"/>
        <v>0</v>
      </c>
      <c r="G473" s="21"/>
      <c r="J473" s="63"/>
      <c r="L473" s="63" t="s">
        <v>58</v>
      </c>
      <c r="M473" s="23" t="s">
        <v>61</v>
      </c>
      <c r="N473" s="13" t="s">
        <v>170</v>
      </c>
      <c r="O473" s="13" t="s">
        <v>148</v>
      </c>
      <c r="P473" s="13" t="s">
        <v>171</v>
      </c>
      <c r="U473" s="12">
        <f t="shared" si="309"/>
        <v>90</v>
      </c>
      <c r="X473" s="13"/>
      <c r="Y473" s="13"/>
      <c r="AA473" s="34" t="s">
        <v>84</v>
      </c>
      <c r="AB473" s="25">
        <v>0</v>
      </c>
      <c r="AC473" s="25">
        <f t="shared" si="325"/>
        <v>0</v>
      </c>
      <c r="AD473" s="55"/>
      <c r="AE473" s="55"/>
      <c r="AF473" s="45">
        <f t="shared" si="326"/>
        <v>0</v>
      </c>
      <c r="AG473" s="46" t="e">
        <f t="shared" si="310"/>
        <v>#DIV/0!</v>
      </c>
      <c r="AH473" s="26">
        <f t="shared" si="327"/>
        <v>0</v>
      </c>
      <c r="AI473" s="46" t="e">
        <f t="shared" si="311"/>
        <v>#DIV/0!</v>
      </c>
      <c r="AJ473" s="46" t="e">
        <f t="shared" si="312"/>
        <v>#DIV/0!</v>
      </c>
      <c r="AK473" s="61">
        <v>1</v>
      </c>
      <c r="AL473" s="27" t="e">
        <f t="shared" si="313"/>
        <v>#DIV/0!</v>
      </c>
      <c r="AM473" s="25" t="e">
        <f t="shared" si="328"/>
        <v>#DIV/0!</v>
      </c>
      <c r="AN473" s="25" t="e">
        <f t="shared" si="329"/>
        <v>#DIV/0!</v>
      </c>
      <c r="AO473" s="25" t="e">
        <f t="shared" si="314"/>
        <v>#DIV/0!</v>
      </c>
      <c r="AR473" s="11">
        <f t="shared" si="315"/>
        <v>180</v>
      </c>
      <c r="AS473" s="20" t="s">
        <v>147</v>
      </c>
      <c r="AU473" s="13" t="s">
        <v>142</v>
      </c>
      <c r="AV473" s="75" t="e">
        <f>VLOOKUP(AT473,Ülke!$A$1:$D$46,2,0)</f>
        <v>#N/A</v>
      </c>
      <c r="AW473" s="29" t="e">
        <f t="shared" si="316"/>
        <v>#DIV/0!</v>
      </c>
      <c r="AX473" s="64" t="e">
        <f t="shared" si="317"/>
        <v>#DIV/0!</v>
      </c>
      <c r="AY473" s="65">
        <v>43846</v>
      </c>
      <c r="AZ473" s="65">
        <v>44675</v>
      </c>
      <c r="BA473" s="50">
        <f t="shared" si="318"/>
        <v>-44675</v>
      </c>
      <c r="BB473" s="66" t="e">
        <f t="shared" si="319"/>
        <v>#DIV/0!</v>
      </c>
      <c r="BC473" s="67">
        <v>44676</v>
      </c>
      <c r="BD473" s="66" t="s">
        <v>118</v>
      </c>
      <c r="BE473" s="58" t="e">
        <f t="shared" si="320"/>
        <v>#DIV/0!</v>
      </c>
      <c r="BF473" s="30" t="e">
        <f t="shared" si="323"/>
        <v>#DIV/0!</v>
      </c>
      <c r="BG473" s="31"/>
      <c r="BH473" s="32" t="e">
        <f t="shared" si="321"/>
        <v>#DIV/0!</v>
      </c>
      <c r="BI473" s="28">
        <v>0.05</v>
      </c>
      <c r="BJ473" s="28">
        <v>2.5000000000000001E-2</v>
      </c>
      <c r="BK473" s="33" t="e">
        <f t="shared" si="330"/>
        <v>#DIV/0!</v>
      </c>
      <c r="BL473" s="33" t="e">
        <f t="shared" si="335"/>
        <v>#DIV/0!</v>
      </c>
      <c r="BM473" s="48" t="s">
        <v>139</v>
      </c>
      <c r="BO473" s="14" t="s">
        <v>84</v>
      </c>
      <c r="BP473" s="68"/>
      <c r="BQ473" s="14"/>
      <c r="BR473" s="35">
        <v>1257250.1000000001</v>
      </c>
      <c r="BS473" s="73">
        <v>62862.51</v>
      </c>
      <c r="BT473" s="98" t="e">
        <f t="shared" si="322"/>
        <v>#DIV/0!</v>
      </c>
      <c r="BU473" s="35">
        <v>45540</v>
      </c>
      <c r="BV473" s="36" t="s">
        <v>84</v>
      </c>
      <c r="BW473" s="37" t="s">
        <v>90</v>
      </c>
      <c r="BX473" s="38"/>
      <c r="BY473" s="36" t="s">
        <v>84</v>
      </c>
      <c r="BZ473" s="57">
        <v>2023</v>
      </c>
      <c r="CA473" s="32">
        <f>VLOOKUP(BZ473,$GP$1:$GR$17,2,0)</f>
        <v>31680</v>
      </c>
      <c r="CB473" s="32">
        <f>VLOOKUP(BZ473,$GP$1:$GR$17,3,0)</f>
        <v>264294</v>
      </c>
      <c r="CC473" s="32" t="e">
        <f t="shared" si="336"/>
        <v>#DIV/0!</v>
      </c>
      <c r="CD473" s="14" t="str">
        <f t="shared" si="331"/>
        <v/>
      </c>
      <c r="CF473" s="69">
        <f t="shared" si="332"/>
        <v>45540</v>
      </c>
      <c r="CG473" s="69" t="e">
        <f t="shared" si="333"/>
        <v>#DIV/0!</v>
      </c>
      <c r="CH473" s="69" t="e">
        <f t="shared" si="334"/>
        <v>#DIV/0!</v>
      </c>
    </row>
    <row r="474" spans="1:86" x14ac:dyDescent="0.25">
      <c r="A474" s="13"/>
      <c r="B474" s="13"/>
      <c r="C474" s="13"/>
      <c r="D474" s="24"/>
      <c r="E474" s="24"/>
      <c r="F474" s="100">
        <f t="shared" si="324"/>
        <v>0</v>
      </c>
      <c r="G474" s="21"/>
      <c r="J474" s="63"/>
      <c r="L474" s="63" t="s">
        <v>58</v>
      </c>
      <c r="M474" s="23" t="s">
        <v>61</v>
      </c>
      <c r="N474" s="13" t="s">
        <v>170</v>
      </c>
      <c r="O474" s="13" t="s">
        <v>148</v>
      </c>
      <c r="P474" s="13" t="s">
        <v>171</v>
      </c>
      <c r="U474" s="12">
        <f t="shared" si="309"/>
        <v>90</v>
      </c>
      <c r="X474" s="13"/>
      <c r="Y474" s="13"/>
      <c r="AA474" s="34" t="s">
        <v>84</v>
      </c>
      <c r="AB474" s="25">
        <v>0</v>
      </c>
      <c r="AC474" s="25">
        <f t="shared" si="325"/>
        <v>0</v>
      </c>
      <c r="AD474" s="55"/>
      <c r="AE474" s="55"/>
      <c r="AF474" s="45">
        <f t="shared" si="326"/>
        <v>0</v>
      </c>
      <c r="AG474" s="46" t="e">
        <f t="shared" si="310"/>
        <v>#DIV/0!</v>
      </c>
      <c r="AH474" s="26">
        <f t="shared" si="327"/>
        <v>0</v>
      </c>
      <c r="AI474" s="46" t="e">
        <f t="shared" si="311"/>
        <v>#DIV/0!</v>
      </c>
      <c r="AJ474" s="46" t="e">
        <f t="shared" si="312"/>
        <v>#DIV/0!</v>
      </c>
      <c r="AK474" s="61">
        <v>1</v>
      </c>
      <c r="AL474" s="27" t="e">
        <f t="shared" si="313"/>
        <v>#DIV/0!</v>
      </c>
      <c r="AM474" s="25" t="e">
        <f t="shared" si="328"/>
        <v>#DIV/0!</v>
      </c>
      <c r="AN474" s="25" t="e">
        <f t="shared" si="329"/>
        <v>#DIV/0!</v>
      </c>
      <c r="AO474" s="25" t="e">
        <f t="shared" si="314"/>
        <v>#DIV/0!</v>
      </c>
      <c r="AR474" s="11">
        <f t="shared" si="315"/>
        <v>180</v>
      </c>
      <c r="AS474" s="20" t="s">
        <v>147</v>
      </c>
      <c r="AU474" s="13" t="s">
        <v>142</v>
      </c>
      <c r="AV474" s="75" t="e">
        <f>VLOOKUP(AT474,Ülke!$A$1:$D$46,2,0)</f>
        <v>#N/A</v>
      </c>
      <c r="AW474" s="29" t="e">
        <f t="shared" si="316"/>
        <v>#DIV/0!</v>
      </c>
      <c r="AX474" s="64" t="e">
        <f t="shared" si="317"/>
        <v>#DIV/0!</v>
      </c>
      <c r="AY474" s="65">
        <v>43846</v>
      </c>
      <c r="AZ474" s="65">
        <v>44675</v>
      </c>
      <c r="BA474" s="50">
        <f t="shared" si="318"/>
        <v>-44675</v>
      </c>
      <c r="BB474" s="66" t="e">
        <f t="shared" si="319"/>
        <v>#DIV/0!</v>
      </c>
      <c r="BC474" s="67">
        <v>44676</v>
      </c>
      <c r="BD474" s="66" t="s">
        <v>118</v>
      </c>
      <c r="BE474" s="58" t="e">
        <f t="shared" si="320"/>
        <v>#DIV/0!</v>
      </c>
      <c r="BF474" s="30" t="e">
        <f t="shared" si="323"/>
        <v>#DIV/0!</v>
      </c>
      <c r="BG474" s="31"/>
      <c r="BH474" s="32" t="e">
        <f t="shared" si="321"/>
        <v>#DIV/0!</v>
      </c>
      <c r="BI474" s="28">
        <v>0.05</v>
      </c>
      <c r="BJ474" s="28">
        <v>2.5000000000000001E-2</v>
      </c>
      <c r="BK474" s="33" t="e">
        <f t="shared" si="330"/>
        <v>#DIV/0!</v>
      </c>
      <c r="BL474" s="33" t="e">
        <f t="shared" si="335"/>
        <v>#DIV/0!</v>
      </c>
      <c r="BM474" s="48" t="s">
        <v>139</v>
      </c>
      <c r="BO474" s="14" t="s">
        <v>84</v>
      </c>
      <c r="BP474" s="68"/>
      <c r="BQ474" s="14"/>
      <c r="BR474" s="35">
        <v>1257250.1000000001</v>
      </c>
      <c r="BS474" s="73">
        <v>62862.51</v>
      </c>
      <c r="BT474" s="98" t="e">
        <f t="shared" si="322"/>
        <v>#DIV/0!</v>
      </c>
      <c r="BU474" s="35">
        <v>45540</v>
      </c>
      <c r="BV474" s="36" t="s">
        <v>84</v>
      </c>
      <c r="BW474" s="37" t="s">
        <v>90</v>
      </c>
      <c r="BX474" s="38"/>
      <c r="BY474" s="36" t="s">
        <v>84</v>
      </c>
      <c r="BZ474" s="57">
        <v>2023</v>
      </c>
      <c r="CA474" s="32">
        <f>VLOOKUP(BZ474,$GP$1:$GR$17,2,0)</f>
        <v>31680</v>
      </c>
      <c r="CB474" s="32">
        <f>VLOOKUP(BZ474,$GP$1:$GR$17,3,0)</f>
        <v>264294</v>
      </c>
      <c r="CC474" s="32" t="e">
        <f t="shared" si="336"/>
        <v>#DIV/0!</v>
      </c>
      <c r="CD474" s="14" t="str">
        <f t="shared" si="331"/>
        <v/>
      </c>
      <c r="CF474" s="69">
        <f t="shared" si="332"/>
        <v>45540</v>
      </c>
      <c r="CG474" s="69" t="e">
        <f t="shared" si="333"/>
        <v>#DIV/0!</v>
      </c>
      <c r="CH474" s="69" t="e">
        <f t="shared" si="334"/>
        <v>#DIV/0!</v>
      </c>
    </row>
    <row r="475" spans="1:86" x14ac:dyDescent="0.25">
      <c r="A475" s="13"/>
      <c r="B475" s="13"/>
      <c r="C475" s="13"/>
      <c r="D475" s="24"/>
      <c r="E475" s="24"/>
      <c r="F475" s="100">
        <f t="shared" si="324"/>
        <v>0</v>
      </c>
      <c r="G475" s="21"/>
      <c r="J475" s="63"/>
      <c r="L475" s="63" t="s">
        <v>58</v>
      </c>
      <c r="M475" s="23" t="s">
        <v>61</v>
      </c>
      <c r="N475" s="13" t="s">
        <v>170</v>
      </c>
      <c r="O475" s="13" t="s">
        <v>148</v>
      </c>
      <c r="P475" s="13" t="s">
        <v>171</v>
      </c>
      <c r="U475" s="12">
        <f t="shared" si="309"/>
        <v>90</v>
      </c>
      <c r="X475" s="13"/>
      <c r="Y475" s="13"/>
      <c r="AA475" s="34" t="s">
        <v>84</v>
      </c>
      <c r="AB475" s="25">
        <v>0</v>
      </c>
      <c r="AC475" s="25">
        <f t="shared" si="325"/>
        <v>0</v>
      </c>
      <c r="AD475" s="55"/>
      <c r="AE475" s="55"/>
      <c r="AF475" s="45">
        <f t="shared" si="326"/>
        <v>0</v>
      </c>
      <c r="AG475" s="46" t="e">
        <f t="shared" si="310"/>
        <v>#DIV/0!</v>
      </c>
      <c r="AH475" s="26">
        <f t="shared" si="327"/>
        <v>0</v>
      </c>
      <c r="AI475" s="46" t="e">
        <f t="shared" si="311"/>
        <v>#DIV/0!</v>
      </c>
      <c r="AJ475" s="46" t="e">
        <f t="shared" si="312"/>
        <v>#DIV/0!</v>
      </c>
      <c r="AK475" s="61">
        <v>1</v>
      </c>
      <c r="AL475" s="27" t="e">
        <f t="shared" si="313"/>
        <v>#DIV/0!</v>
      </c>
      <c r="AM475" s="25" t="e">
        <f t="shared" si="328"/>
        <v>#DIV/0!</v>
      </c>
      <c r="AN475" s="25" t="e">
        <f t="shared" si="329"/>
        <v>#DIV/0!</v>
      </c>
      <c r="AO475" s="25" t="e">
        <f t="shared" si="314"/>
        <v>#DIV/0!</v>
      </c>
      <c r="AR475" s="11">
        <f t="shared" si="315"/>
        <v>180</v>
      </c>
      <c r="AS475" s="20" t="s">
        <v>147</v>
      </c>
      <c r="AU475" s="13" t="s">
        <v>142</v>
      </c>
      <c r="AV475" s="75" t="e">
        <f>VLOOKUP(AT475,Ülke!$A$1:$D$46,2,0)</f>
        <v>#N/A</v>
      </c>
      <c r="AW475" s="29" t="e">
        <f t="shared" si="316"/>
        <v>#DIV/0!</v>
      </c>
      <c r="AX475" s="64" t="e">
        <f t="shared" si="317"/>
        <v>#DIV/0!</v>
      </c>
      <c r="AY475" s="65">
        <v>43846</v>
      </c>
      <c r="AZ475" s="65">
        <v>44675</v>
      </c>
      <c r="BA475" s="50">
        <f t="shared" si="318"/>
        <v>-44675</v>
      </c>
      <c r="BB475" s="66" t="e">
        <f t="shared" si="319"/>
        <v>#DIV/0!</v>
      </c>
      <c r="BC475" s="67">
        <v>44676</v>
      </c>
      <c r="BD475" s="66" t="s">
        <v>118</v>
      </c>
      <c r="BE475" s="58" t="e">
        <f t="shared" si="320"/>
        <v>#DIV/0!</v>
      </c>
      <c r="BF475" s="30" t="e">
        <f t="shared" si="323"/>
        <v>#DIV/0!</v>
      </c>
      <c r="BG475" s="31"/>
      <c r="BH475" s="32" t="e">
        <f t="shared" si="321"/>
        <v>#DIV/0!</v>
      </c>
      <c r="BI475" s="28">
        <v>0.05</v>
      </c>
      <c r="BJ475" s="28">
        <v>2.5000000000000001E-2</v>
      </c>
      <c r="BK475" s="33" t="e">
        <f t="shared" si="330"/>
        <v>#DIV/0!</v>
      </c>
      <c r="BL475" s="33" t="e">
        <f t="shared" si="335"/>
        <v>#DIV/0!</v>
      </c>
      <c r="BM475" s="48" t="s">
        <v>139</v>
      </c>
      <c r="BO475" s="14" t="s">
        <v>84</v>
      </c>
      <c r="BP475" s="68"/>
      <c r="BQ475" s="14"/>
      <c r="BR475" s="35">
        <v>1257250.1000000001</v>
      </c>
      <c r="BS475" s="73">
        <v>62862.51</v>
      </c>
      <c r="BT475" s="98" t="e">
        <f t="shared" si="322"/>
        <v>#DIV/0!</v>
      </c>
      <c r="BU475" s="35">
        <v>45540</v>
      </c>
      <c r="BV475" s="36" t="s">
        <v>84</v>
      </c>
      <c r="BW475" s="37" t="s">
        <v>90</v>
      </c>
      <c r="BX475" s="38"/>
      <c r="BY475" s="36" t="s">
        <v>84</v>
      </c>
      <c r="BZ475" s="57">
        <v>2023</v>
      </c>
      <c r="CA475" s="32">
        <f>VLOOKUP(BZ475,$GP$1:$GR$17,2,0)</f>
        <v>31680</v>
      </c>
      <c r="CB475" s="32">
        <f>VLOOKUP(BZ475,$GP$1:$GR$17,3,0)</f>
        <v>264294</v>
      </c>
      <c r="CC475" s="32" t="e">
        <f t="shared" si="336"/>
        <v>#DIV/0!</v>
      </c>
      <c r="CD475" s="14" t="str">
        <f t="shared" si="331"/>
        <v/>
      </c>
      <c r="CF475" s="69">
        <f t="shared" si="332"/>
        <v>45540</v>
      </c>
      <c r="CG475" s="69" t="e">
        <f t="shared" si="333"/>
        <v>#DIV/0!</v>
      </c>
      <c r="CH475" s="69" t="e">
        <f t="shared" si="334"/>
        <v>#DIV/0!</v>
      </c>
    </row>
    <row r="476" spans="1:86" x14ac:dyDescent="0.25">
      <c r="A476" s="13"/>
      <c r="B476" s="13"/>
      <c r="C476" s="13"/>
      <c r="D476" s="24"/>
      <c r="E476" s="24"/>
      <c r="F476" s="100">
        <f t="shared" si="324"/>
        <v>0</v>
      </c>
      <c r="G476" s="21"/>
      <c r="J476" s="63"/>
      <c r="L476" s="63" t="s">
        <v>58</v>
      </c>
      <c r="M476" s="23" t="s">
        <v>61</v>
      </c>
      <c r="N476" s="13" t="s">
        <v>170</v>
      </c>
      <c r="O476" s="13" t="s">
        <v>148</v>
      </c>
      <c r="P476" s="13" t="s">
        <v>171</v>
      </c>
      <c r="U476" s="12">
        <f t="shared" si="309"/>
        <v>90</v>
      </c>
      <c r="X476" s="13"/>
      <c r="Y476" s="13"/>
      <c r="AA476" s="34" t="s">
        <v>84</v>
      </c>
      <c r="AB476" s="25">
        <v>0</v>
      </c>
      <c r="AC476" s="25">
        <f t="shared" si="325"/>
        <v>0</v>
      </c>
      <c r="AD476" s="55"/>
      <c r="AE476" s="55"/>
      <c r="AF476" s="45">
        <f t="shared" si="326"/>
        <v>0</v>
      </c>
      <c r="AG476" s="46" t="e">
        <f t="shared" si="310"/>
        <v>#DIV/0!</v>
      </c>
      <c r="AH476" s="26">
        <f t="shared" si="327"/>
        <v>0</v>
      </c>
      <c r="AI476" s="46" t="e">
        <f t="shared" si="311"/>
        <v>#DIV/0!</v>
      </c>
      <c r="AJ476" s="46" t="e">
        <f t="shared" si="312"/>
        <v>#DIV/0!</v>
      </c>
      <c r="AK476" s="61">
        <v>1</v>
      </c>
      <c r="AL476" s="27" t="e">
        <f t="shared" si="313"/>
        <v>#DIV/0!</v>
      </c>
      <c r="AM476" s="25" t="e">
        <f t="shared" si="328"/>
        <v>#DIV/0!</v>
      </c>
      <c r="AN476" s="25" t="e">
        <f t="shared" si="329"/>
        <v>#DIV/0!</v>
      </c>
      <c r="AO476" s="25" t="e">
        <f t="shared" si="314"/>
        <v>#DIV/0!</v>
      </c>
      <c r="AR476" s="11">
        <f t="shared" si="315"/>
        <v>180</v>
      </c>
      <c r="AS476" s="20" t="s">
        <v>147</v>
      </c>
      <c r="AU476" s="13" t="s">
        <v>142</v>
      </c>
      <c r="AV476" s="75" t="e">
        <f>VLOOKUP(AT476,Ülke!$A$1:$D$46,2,0)</f>
        <v>#N/A</v>
      </c>
      <c r="AW476" s="29" t="e">
        <f t="shared" si="316"/>
        <v>#DIV/0!</v>
      </c>
      <c r="AX476" s="64" t="e">
        <f t="shared" si="317"/>
        <v>#DIV/0!</v>
      </c>
      <c r="AY476" s="65">
        <v>43846</v>
      </c>
      <c r="AZ476" s="65">
        <v>44675</v>
      </c>
      <c r="BA476" s="50">
        <f t="shared" si="318"/>
        <v>-44675</v>
      </c>
      <c r="BB476" s="66" t="e">
        <f t="shared" si="319"/>
        <v>#DIV/0!</v>
      </c>
      <c r="BC476" s="67">
        <v>44676</v>
      </c>
      <c r="BD476" s="66" t="s">
        <v>118</v>
      </c>
      <c r="BE476" s="58" t="e">
        <f t="shared" si="320"/>
        <v>#DIV/0!</v>
      </c>
      <c r="BF476" s="30" t="e">
        <f t="shared" si="323"/>
        <v>#DIV/0!</v>
      </c>
      <c r="BG476" s="31"/>
      <c r="BH476" s="32" t="e">
        <f t="shared" si="321"/>
        <v>#DIV/0!</v>
      </c>
      <c r="BI476" s="28">
        <v>0.05</v>
      </c>
      <c r="BJ476" s="28">
        <v>2.5000000000000001E-2</v>
      </c>
      <c r="BK476" s="33" t="e">
        <f t="shared" si="330"/>
        <v>#DIV/0!</v>
      </c>
      <c r="BL476" s="33" t="e">
        <f t="shared" si="335"/>
        <v>#DIV/0!</v>
      </c>
      <c r="BM476" s="48" t="s">
        <v>139</v>
      </c>
      <c r="BO476" s="14" t="s">
        <v>84</v>
      </c>
      <c r="BP476" s="68"/>
      <c r="BQ476" s="14"/>
      <c r="BR476" s="35">
        <v>1257250.1000000001</v>
      </c>
      <c r="BS476" s="73">
        <v>62862.51</v>
      </c>
      <c r="BT476" s="98" t="e">
        <f t="shared" si="322"/>
        <v>#DIV/0!</v>
      </c>
      <c r="BU476" s="35">
        <v>45540</v>
      </c>
      <c r="BV476" s="36" t="s">
        <v>84</v>
      </c>
      <c r="BW476" s="37" t="s">
        <v>90</v>
      </c>
      <c r="BX476" s="38"/>
      <c r="BY476" s="36" t="s">
        <v>84</v>
      </c>
      <c r="BZ476" s="57">
        <v>2023</v>
      </c>
      <c r="CA476" s="32">
        <f>VLOOKUP(BZ476,$GP$1:$GR$17,2,0)</f>
        <v>31680</v>
      </c>
      <c r="CB476" s="32">
        <f>VLOOKUP(BZ476,$GP$1:$GR$17,3,0)</f>
        <v>264294</v>
      </c>
      <c r="CC476" s="32" t="e">
        <f t="shared" si="336"/>
        <v>#DIV/0!</v>
      </c>
      <c r="CD476" s="14" t="str">
        <f t="shared" si="331"/>
        <v/>
      </c>
      <c r="CF476" s="69">
        <f t="shared" si="332"/>
        <v>45540</v>
      </c>
      <c r="CG476" s="69" t="e">
        <f t="shared" si="333"/>
        <v>#DIV/0!</v>
      </c>
      <c r="CH476" s="69" t="e">
        <f t="shared" si="334"/>
        <v>#DIV/0!</v>
      </c>
    </row>
    <row r="477" spans="1:86" x14ac:dyDescent="0.25">
      <c r="A477" s="13"/>
      <c r="B477" s="13"/>
      <c r="C477" s="13"/>
      <c r="D477" s="24"/>
      <c r="E477" s="24"/>
      <c r="F477" s="100">
        <f t="shared" si="324"/>
        <v>0</v>
      </c>
      <c r="G477" s="21"/>
      <c r="J477" s="63"/>
      <c r="L477" s="63" t="s">
        <v>58</v>
      </c>
      <c r="M477" s="23" t="s">
        <v>61</v>
      </c>
      <c r="N477" s="13" t="s">
        <v>170</v>
      </c>
      <c r="O477" s="13" t="s">
        <v>148</v>
      </c>
      <c r="P477" s="13" t="s">
        <v>171</v>
      </c>
      <c r="U477" s="12">
        <f t="shared" si="309"/>
        <v>90</v>
      </c>
      <c r="X477" s="13"/>
      <c r="Y477" s="13"/>
      <c r="AA477" s="34" t="s">
        <v>84</v>
      </c>
      <c r="AB477" s="25">
        <v>0</v>
      </c>
      <c r="AC477" s="25">
        <f t="shared" si="325"/>
        <v>0</v>
      </c>
      <c r="AD477" s="55"/>
      <c r="AE477" s="55"/>
      <c r="AF477" s="45">
        <f t="shared" si="326"/>
        <v>0</v>
      </c>
      <c r="AG477" s="46" t="e">
        <f t="shared" si="310"/>
        <v>#DIV/0!</v>
      </c>
      <c r="AH477" s="26">
        <f t="shared" si="327"/>
        <v>0</v>
      </c>
      <c r="AI477" s="46" t="e">
        <f t="shared" si="311"/>
        <v>#DIV/0!</v>
      </c>
      <c r="AJ477" s="46" t="e">
        <f t="shared" si="312"/>
        <v>#DIV/0!</v>
      </c>
      <c r="AK477" s="61">
        <v>1</v>
      </c>
      <c r="AL477" s="27" t="e">
        <f t="shared" si="313"/>
        <v>#DIV/0!</v>
      </c>
      <c r="AM477" s="25" t="e">
        <f t="shared" si="328"/>
        <v>#DIV/0!</v>
      </c>
      <c r="AN477" s="25" t="e">
        <f t="shared" si="329"/>
        <v>#DIV/0!</v>
      </c>
      <c r="AO477" s="25" t="e">
        <f t="shared" si="314"/>
        <v>#DIV/0!</v>
      </c>
      <c r="AR477" s="11">
        <f t="shared" si="315"/>
        <v>180</v>
      </c>
      <c r="AS477" s="20" t="s">
        <v>147</v>
      </c>
      <c r="AU477" s="13" t="s">
        <v>142</v>
      </c>
      <c r="AV477" s="75" t="e">
        <f>VLOOKUP(AT477,Ülke!$A$1:$D$46,2,0)</f>
        <v>#N/A</v>
      </c>
      <c r="AW477" s="29" t="e">
        <f t="shared" si="316"/>
        <v>#DIV/0!</v>
      </c>
      <c r="AX477" s="64" t="e">
        <f t="shared" si="317"/>
        <v>#DIV/0!</v>
      </c>
      <c r="AY477" s="65">
        <v>43846</v>
      </c>
      <c r="AZ477" s="65">
        <v>44675</v>
      </c>
      <c r="BA477" s="50">
        <f t="shared" si="318"/>
        <v>-44675</v>
      </c>
      <c r="BB477" s="66" t="e">
        <f t="shared" si="319"/>
        <v>#DIV/0!</v>
      </c>
      <c r="BC477" s="67">
        <v>44676</v>
      </c>
      <c r="BD477" s="66" t="s">
        <v>118</v>
      </c>
      <c r="BE477" s="58" t="e">
        <f t="shared" si="320"/>
        <v>#DIV/0!</v>
      </c>
      <c r="BF477" s="30" t="e">
        <f t="shared" si="323"/>
        <v>#DIV/0!</v>
      </c>
      <c r="BG477" s="31"/>
      <c r="BH477" s="32" t="e">
        <f t="shared" si="321"/>
        <v>#DIV/0!</v>
      </c>
      <c r="BI477" s="28">
        <v>0.05</v>
      </c>
      <c r="BJ477" s="28">
        <v>2.5000000000000001E-2</v>
      </c>
      <c r="BK477" s="33" t="e">
        <f t="shared" si="330"/>
        <v>#DIV/0!</v>
      </c>
      <c r="BL477" s="33" t="e">
        <f t="shared" si="335"/>
        <v>#DIV/0!</v>
      </c>
      <c r="BM477" s="48" t="s">
        <v>139</v>
      </c>
      <c r="BO477" s="14" t="s">
        <v>84</v>
      </c>
      <c r="BP477" s="68"/>
      <c r="BQ477" s="14"/>
      <c r="BR477" s="35">
        <v>1257250.1000000001</v>
      </c>
      <c r="BS477" s="73">
        <v>62862.51</v>
      </c>
      <c r="BT477" s="98" t="e">
        <f t="shared" si="322"/>
        <v>#DIV/0!</v>
      </c>
      <c r="BU477" s="35">
        <v>45540</v>
      </c>
      <c r="BV477" s="36" t="s">
        <v>84</v>
      </c>
      <c r="BW477" s="37" t="s">
        <v>90</v>
      </c>
      <c r="BX477" s="38"/>
      <c r="BY477" s="36" t="s">
        <v>84</v>
      </c>
      <c r="BZ477" s="57">
        <v>2023</v>
      </c>
      <c r="CA477" s="32">
        <f>VLOOKUP(BZ477,$GP$1:$GR$17,2,0)</f>
        <v>31680</v>
      </c>
      <c r="CB477" s="32">
        <f>VLOOKUP(BZ477,$GP$1:$GR$17,3,0)</f>
        <v>264294</v>
      </c>
      <c r="CC477" s="32" t="e">
        <f t="shared" si="336"/>
        <v>#DIV/0!</v>
      </c>
      <c r="CD477" s="14" t="str">
        <f t="shared" si="331"/>
        <v/>
      </c>
      <c r="CF477" s="69">
        <f t="shared" si="332"/>
        <v>45540</v>
      </c>
      <c r="CG477" s="69" t="e">
        <f t="shared" si="333"/>
        <v>#DIV/0!</v>
      </c>
      <c r="CH477" s="69" t="e">
        <f t="shared" si="334"/>
        <v>#DIV/0!</v>
      </c>
    </row>
    <row r="478" spans="1:86" x14ac:dyDescent="0.25">
      <c r="A478" s="13"/>
      <c r="B478" s="13"/>
      <c r="C478" s="13"/>
      <c r="D478" s="24"/>
      <c r="E478" s="24"/>
      <c r="F478" s="100">
        <f t="shared" si="324"/>
        <v>0</v>
      </c>
      <c r="G478" s="21"/>
      <c r="J478" s="63"/>
      <c r="L478" s="63" t="s">
        <v>58</v>
      </c>
      <c r="M478" s="23" t="s">
        <v>61</v>
      </c>
      <c r="N478" s="13" t="s">
        <v>170</v>
      </c>
      <c r="O478" s="13" t="s">
        <v>148</v>
      </c>
      <c r="P478" s="13" t="s">
        <v>171</v>
      </c>
      <c r="U478" s="12">
        <f t="shared" si="309"/>
        <v>90</v>
      </c>
      <c r="X478" s="13"/>
      <c r="Y478" s="13"/>
      <c r="AA478" s="34" t="s">
        <v>84</v>
      </c>
      <c r="AB478" s="25">
        <v>0</v>
      </c>
      <c r="AC478" s="25">
        <f t="shared" si="325"/>
        <v>0</v>
      </c>
      <c r="AD478" s="55"/>
      <c r="AE478" s="55"/>
      <c r="AF478" s="45">
        <f t="shared" si="326"/>
        <v>0</v>
      </c>
      <c r="AG478" s="46" t="e">
        <f t="shared" si="310"/>
        <v>#DIV/0!</v>
      </c>
      <c r="AH478" s="26">
        <f t="shared" si="327"/>
        <v>0</v>
      </c>
      <c r="AI478" s="46" t="e">
        <f t="shared" si="311"/>
        <v>#DIV/0!</v>
      </c>
      <c r="AJ478" s="46" t="e">
        <f t="shared" si="312"/>
        <v>#DIV/0!</v>
      </c>
      <c r="AK478" s="61">
        <v>1</v>
      </c>
      <c r="AL478" s="27" t="e">
        <f t="shared" si="313"/>
        <v>#DIV/0!</v>
      </c>
      <c r="AM478" s="25" t="e">
        <f t="shared" si="328"/>
        <v>#DIV/0!</v>
      </c>
      <c r="AN478" s="25" t="e">
        <f t="shared" si="329"/>
        <v>#DIV/0!</v>
      </c>
      <c r="AO478" s="25" t="e">
        <f t="shared" si="314"/>
        <v>#DIV/0!</v>
      </c>
      <c r="AR478" s="11">
        <f t="shared" si="315"/>
        <v>180</v>
      </c>
      <c r="AS478" s="20" t="s">
        <v>147</v>
      </c>
      <c r="AU478" s="13" t="s">
        <v>142</v>
      </c>
      <c r="AV478" s="75" t="e">
        <f>VLOOKUP(AT478,Ülke!$A$1:$D$46,2,0)</f>
        <v>#N/A</v>
      </c>
      <c r="AW478" s="29" t="e">
        <f t="shared" si="316"/>
        <v>#DIV/0!</v>
      </c>
      <c r="AX478" s="64" t="e">
        <f t="shared" si="317"/>
        <v>#DIV/0!</v>
      </c>
      <c r="AY478" s="65">
        <v>43846</v>
      </c>
      <c r="AZ478" s="65">
        <v>44675</v>
      </c>
      <c r="BA478" s="50">
        <f t="shared" si="318"/>
        <v>-44675</v>
      </c>
      <c r="BB478" s="66" t="e">
        <f t="shared" si="319"/>
        <v>#DIV/0!</v>
      </c>
      <c r="BC478" s="67">
        <v>44676</v>
      </c>
      <c r="BD478" s="66" t="s">
        <v>118</v>
      </c>
      <c r="BE478" s="58" t="e">
        <f t="shared" si="320"/>
        <v>#DIV/0!</v>
      </c>
      <c r="BF478" s="30" t="e">
        <f t="shared" si="323"/>
        <v>#DIV/0!</v>
      </c>
      <c r="BG478" s="31"/>
      <c r="BH478" s="32" t="e">
        <f t="shared" si="321"/>
        <v>#DIV/0!</v>
      </c>
      <c r="BI478" s="28">
        <v>0.05</v>
      </c>
      <c r="BJ478" s="28">
        <v>2.5000000000000001E-2</v>
      </c>
      <c r="BK478" s="33" t="e">
        <f t="shared" si="330"/>
        <v>#DIV/0!</v>
      </c>
      <c r="BL478" s="33" t="e">
        <f t="shared" si="335"/>
        <v>#DIV/0!</v>
      </c>
      <c r="BM478" s="48" t="s">
        <v>139</v>
      </c>
      <c r="BO478" s="14" t="s">
        <v>84</v>
      </c>
      <c r="BP478" s="68"/>
      <c r="BQ478" s="14"/>
      <c r="BR478" s="35">
        <v>1257250.1000000001</v>
      </c>
      <c r="BS478" s="73">
        <v>62862.51</v>
      </c>
      <c r="BT478" s="98" t="e">
        <f t="shared" si="322"/>
        <v>#DIV/0!</v>
      </c>
      <c r="BU478" s="35">
        <v>45540</v>
      </c>
      <c r="BV478" s="36" t="s">
        <v>84</v>
      </c>
      <c r="BW478" s="37" t="s">
        <v>90</v>
      </c>
      <c r="BX478" s="38"/>
      <c r="BY478" s="36" t="s">
        <v>84</v>
      </c>
      <c r="BZ478" s="57">
        <v>2023</v>
      </c>
      <c r="CA478" s="32">
        <f>VLOOKUP(BZ478,$GP$1:$GR$17,2,0)</f>
        <v>31680</v>
      </c>
      <c r="CB478" s="32">
        <f>VLOOKUP(BZ478,$GP$1:$GR$17,3,0)</f>
        <v>264294</v>
      </c>
      <c r="CC478" s="32" t="e">
        <f t="shared" si="336"/>
        <v>#DIV/0!</v>
      </c>
      <c r="CD478" s="14" t="str">
        <f t="shared" si="331"/>
        <v/>
      </c>
      <c r="CF478" s="69">
        <f t="shared" si="332"/>
        <v>45540</v>
      </c>
      <c r="CG478" s="69" t="e">
        <f t="shared" si="333"/>
        <v>#DIV/0!</v>
      </c>
      <c r="CH478" s="69" t="e">
        <f t="shared" si="334"/>
        <v>#DIV/0!</v>
      </c>
    </row>
    <row r="479" spans="1:86" x14ac:dyDescent="0.25">
      <c r="A479" s="13"/>
      <c r="B479" s="13"/>
      <c r="C479" s="13"/>
      <c r="D479" s="24"/>
      <c r="E479" s="24"/>
      <c r="F479" s="100">
        <f t="shared" si="324"/>
        <v>0</v>
      </c>
      <c r="G479" s="21"/>
      <c r="J479" s="63"/>
      <c r="L479" s="63" t="s">
        <v>58</v>
      </c>
      <c r="M479" s="23" t="s">
        <v>61</v>
      </c>
      <c r="N479" s="13" t="s">
        <v>170</v>
      </c>
      <c r="O479" s="13" t="s">
        <v>148</v>
      </c>
      <c r="P479" s="13" t="s">
        <v>171</v>
      </c>
      <c r="U479" s="12">
        <f t="shared" si="309"/>
        <v>90</v>
      </c>
      <c r="X479" s="13"/>
      <c r="Y479" s="13"/>
      <c r="AA479" s="34" t="s">
        <v>84</v>
      </c>
      <c r="AB479" s="25">
        <v>0</v>
      </c>
      <c r="AC479" s="25">
        <f t="shared" si="325"/>
        <v>0</v>
      </c>
      <c r="AD479" s="55"/>
      <c r="AE479" s="55"/>
      <c r="AF479" s="45">
        <f t="shared" si="326"/>
        <v>0</v>
      </c>
      <c r="AG479" s="46" t="e">
        <f t="shared" si="310"/>
        <v>#DIV/0!</v>
      </c>
      <c r="AH479" s="26">
        <f t="shared" si="327"/>
        <v>0</v>
      </c>
      <c r="AI479" s="46" t="e">
        <f t="shared" si="311"/>
        <v>#DIV/0!</v>
      </c>
      <c r="AJ479" s="46" t="e">
        <f t="shared" si="312"/>
        <v>#DIV/0!</v>
      </c>
      <c r="AK479" s="61">
        <v>1</v>
      </c>
      <c r="AL479" s="27" t="e">
        <f t="shared" si="313"/>
        <v>#DIV/0!</v>
      </c>
      <c r="AM479" s="25" t="e">
        <f t="shared" si="328"/>
        <v>#DIV/0!</v>
      </c>
      <c r="AN479" s="25" t="e">
        <f t="shared" si="329"/>
        <v>#DIV/0!</v>
      </c>
      <c r="AO479" s="25" t="e">
        <f t="shared" si="314"/>
        <v>#DIV/0!</v>
      </c>
      <c r="AR479" s="11">
        <f t="shared" si="315"/>
        <v>180</v>
      </c>
      <c r="AS479" s="20" t="s">
        <v>147</v>
      </c>
      <c r="AU479" s="13" t="s">
        <v>142</v>
      </c>
      <c r="AV479" s="75" t="e">
        <f>VLOOKUP(AT479,Ülke!$A$1:$D$46,2,0)</f>
        <v>#N/A</v>
      </c>
      <c r="AW479" s="29" t="e">
        <f t="shared" si="316"/>
        <v>#DIV/0!</v>
      </c>
      <c r="AX479" s="64" t="e">
        <f t="shared" si="317"/>
        <v>#DIV/0!</v>
      </c>
      <c r="AY479" s="65">
        <v>43846</v>
      </c>
      <c r="AZ479" s="65">
        <v>44675</v>
      </c>
      <c r="BA479" s="50">
        <f t="shared" si="318"/>
        <v>-44675</v>
      </c>
      <c r="BB479" s="66" t="e">
        <f t="shared" si="319"/>
        <v>#DIV/0!</v>
      </c>
      <c r="BC479" s="67">
        <v>44676</v>
      </c>
      <c r="BD479" s="66" t="s">
        <v>118</v>
      </c>
      <c r="BE479" s="58" t="e">
        <f t="shared" si="320"/>
        <v>#DIV/0!</v>
      </c>
      <c r="BF479" s="30" t="e">
        <f t="shared" si="323"/>
        <v>#DIV/0!</v>
      </c>
      <c r="BG479" s="31"/>
      <c r="BH479" s="32" t="e">
        <f t="shared" si="321"/>
        <v>#DIV/0!</v>
      </c>
      <c r="BI479" s="28">
        <v>0.05</v>
      </c>
      <c r="BJ479" s="28">
        <v>2.5000000000000001E-2</v>
      </c>
      <c r="BK479" s="33" t="e">
        <f t="shared" si="330"/>
        <v>#DIV/0!</v>
      </c>
      <c r="BL479" s="33" t="e">
        <f t="shared" si="335"/>
        <v>#DIV/0!</v>
      </c>
      <c r="BM479" s="48" t="s">
        <v>139</v>
      </c>
      <c r="BO479" s="14" t="s">
        <v>84</v>
      </c>
      <c r="BP479" s="68"/>
      <c r="BQ479" s="14"/>
      <c r="BR479" s="35">
        <v>1257250.1000000001</v>
      </c>
      <c r="BS479" s="73">
        <v>62862.51</v>
      </c>
      <c r="BT479" s="98" t="e">
        <f t="shared" si="322"/>
        <v>#DIV/0!</v>
      </c>
      <c r="BU479" s="35">
        <v>45540</v>
      </c>
      <c r="BV479" s="36" t="s">
        <v>84</v>
      </c>
      <c r="BW479" s="37" t="s">
        <v>90</v>
      </c>
      <c r="BX479" s="38"/>
      <c r="BY479" s="36" t="s">
        <v>84</v>
      </c>
      <c r="BZ479" s="57">
        <v>2023</v>
      </c>
      <c r="CA479" s="32">
        <f>VLOOKUP(BZ479,$GP$1:$GR$17,2,0)</f>
        <v>31680</v>
      </c>
      <c r="CB479" s="32">
        <f>VLOOKUP(BZ479,$GP$1:$GR$17,3,0)</f>
        <v>264294</v>
      </c>
      <c r="CC479" s="32" t="e">
        <f t="shared" si="336"/>
        <v>#DIV/0!</v>
      </c>
      <c r="CD479" s="14" t="str">
        <f t="shared" si="331"/>
        <v/>
      </c>
      <c r="CF479" s="69">
        <f t="shared" si="332"/>
        <v>45540</v>
      </c>
      <c r="CG479" s="69" t="e">
        <f t="shared" si="333"/>
        <v>#DIV/0!</v>
      </c>
      <c r="CH479" s="69" t="e">
        <f t="shared" si="334"/>
        <v>#DIV/0!</v>
      </c>
    </row>
    <row r="480" spans="1:86" x14ac:dyDescent="0.25">
      <c r="A480" s="13"/>
      <c r="B480" s="13"/>
      <c r="C480" s="13"/>
      <c r="D480" s="24"/>
      <c r="E480" s="24"/>
      <c r="F480" s="100">
        <f t="shared" si="324"/>
        <v>0</v>
      </c>
      <c r="G480" s="21"/>
      <c r="J480" s="63"/>
      <c r="L480" s="63" t="s">
        <v>58</v>
      </c>
      <c r="M480" s="23" t="s">
        <v>61</v>
      </c>
      <c r="N480" s="13" t="s">
        <v>170</v>
      </c>
      <c r="O480" s="13" t="s">
        <v>148</v>
      </c>
      <c r="P480" s="13" t="s">
        <v>171</v>
      </c>
      <c r="U480" s="12">
        <f t="shared" ref="U480:U506" si="337">+T480+90</f>
        <v>90</v>
      </c>
      <c r="X480" s="13"/>
      <c r="Y480" s="13"/>
      <c r="AA480" s="34" t="s">
        <v>84</v>
      </c>
      <c r="AB480" s="25">
        <v>0</v>
      </c>
      <c r="AC480" s="25">
        <f t="shared" si="325"/>
        <v>0</v>
      </c>
      <c r="AD480" s="55"/>
      <c r="AE480" s="55"/>
      <c r="AF480" s="45">
        <f t="shared" si="326"/>
        <v>0</v>
      </c>
      <c r="AG480" s="46" t="e">
        <f t="shared" ref="AG480:AG506" si="338">+AF480/AE480</f>
        <v>#DIV/0!</v>
      </c>
      <c r="AH480" s="26">
        <f t="shared" si="327"/>
        <v>0</v>
      </c>
      <c r="AI480" s="46" t="e">
        <f t="shared" ref="AI480:AI506" si="339">+AH480/AE480</f>
        <v>#DIV/0!</v>
      </c>
      <c r="AJ480" s="46" t="e">
        <f t="shared" ref="AJ480:AJ506" si="340">+AG480-AI480</f>
        <v>#DIV/0!</v>
      </c>
      <c r="AK480" s="61">
        <v>1</v>
      </c>
      <c r="AL480" s="27" t="e">
        <f t="shared" ref="AL480:AL506" si="341">+AD480/AE480</f>
        <v>#DIV/0!</v>
      </c>
      <c r="AM480" s="25" t="e">
        <f t="shared" si="328"/>
        <v>#DIV/0!</v>
      </c>
      <c r="AN480" s="25" t="e">
        <f t="shared" si="329"/>
        <v>#DIV/0!</v>
      </c>
      <c r="AO480" s="25" t="e">
        <f t="shared" ref="AO480:AO506" si="342">+AC480*AL480</f>
        <v>#DIV/0!</v>
      </c>
      <c r="AR480" s="11">
        <f t="shared" ref="AR480:AR506" si="343">+AQ480+180</f>
        <v>180</v>
      </c>
      <c r="AS480" s="20" t="s">
        <v>147</v>
      </c>
      <c r="AU480" s="13" t="s">
        <v>142</v>
      </c>
      <c r="AV480" s="75" t="e">
        <f>VLOOKUP(AT480,Ülke!$A$1:$D$46,2,0)</f>
        <v>#N/A</v>
      </c>
      <c r="AW480" s="29" t="e">
        <f t="shared" ref="AW480:AW506" si="344">+AM480*AV480</f>
        <v>#DIV/0!</v>
      </c>
      <c r="AX480" s="64" t="e">
        <f t="shared" ref="AX480:AX506" si="345">IF(AM480*0.1&gt;30000,AM480*0.1,30000)</f>
        <v>#DIV/0!</v>
      </c>
      <c r="AY480" s="65">
        <v>43846</v>
      </c>
      <c r="AZ480" s="65">
        <v>44675</v>
      </c>
      <c r="BA480" s="50">
        <f t="shared" ref="BA480:BA506" si="346">+AQ480-AZ480</f>
        <v>-44675</v>
      </c>
      <c r="BB480" s="66" t="e">
        <f t="shared" ref="BB480:BB506" si="347">IF(AM480*0.1&gt;15000,AM480*0.1,15000)</f>
        <v>#DIV/0!</v>
      </c>
      <c r="BC480" s="67">
        <v>44676</v>
      </c>
      <c r="BD480" s="66" t="s">
        <v>118</v>
      </c>
      <c r="BE480" s="58" t="e">
        <f t="shared" ref="BE480:BE506" si="348">IF(BA480&gt;0,BB480,AX480)</f>
        <v>#DIV/0!</v>
      </c>
      <c r="BF480" s="30" t="e">
        <f t="shared" si="323"/>
        <v>#DIV/0!</v>
      </c>
      <c r="BG480" s="31"/>
      <c r="BH480" s="32" t="e">
        <f t="shared" ref="BH480:BH506" si="349">IF(BF480&lt;0,0,BF480*BG480)</f>
        <v>#DIV/0!</v>
      </c>
      <c r="BI480" s="28">
        <v>0.05</v>
      </c>
      <c r="BJ480" s="28">
        <v>2.5000000000000001E-2</v>
      </c>
      <c r="BK480" s="33" t="e">
        <f t="shared" si="330"/>
        <v>#DIV/0!</v>
      </c>
      <c r="BL480" s="33" t="e">
        <f t="shared" si="335"/>
        <v>#DIV/0!</v>
      </c>
      <c r="BM480" s="48" t="s">
        <v>139</v>
      </c>
      <c r="BO480" s="14" t="s">
        <v>84</v>
      </c>
      <c r="BP480" s="68"/>
      <c r="BQ480" s="14"/>
      <c r="BR480" s="35">
        <v>1257250.1000000001</v>
      </c>
      <c r="BS480" s="73">
        <v>62862.51</v>
      </c>
      <c r="BT480" s="98" t="e">
        <f t="shared" ref="BT480:BT506" si="350">+BS480-BK480</f>
        <v>#DIV/0!</v>
      </c>
      <c r="BU480" s="35">
        <v>45540</v>
      </c>
      <c r="BV480" s="36" t="s">
        <v>84</v>
      </c>
      <c r="BW480" s="37" t="s">
        <v>90</v>
      </c>
      <c r="BX480" s="38"/>
      <c r="BY480" s="36" t="s">
        <v>84</v>
      </c>
      <c r="BZ480" s="57">
        <v>2023</v>
      </c>
      <c r="CA480" s="32">
        <f>VLOOKUP(BZ480,$GP$1:$GR$17,2,0)</f>
        <v>31680</v>
      </c>
      <c r="CB480" s="32">
        <f>VLOOKUP(BZ480,$GP$1:$GR$17,3,0)</f>
        <v>264294</v>
      </c>
      <c r="CC480" s="32" t="e">
        <f t="shared" si="336"/>
        <v>#DIV/0!</v>
      </c>
      <c r="CD480" s="14" t="str">
        <f t="shared" si="331"/>
        <v/>
      </c>
      <c r="CF480" s="69">
        <f t="shared" si="332"/>
        <v>45540</v>
      </c>
      <c r="CG480" s="69" t="e">
        <f t="shared" si="333"/>
        <v>#DIV/0!</v>
      </c>
      <c r="CH480" s="69" t="e">
        <f t="shared" si="334"/>
        <v>#DIV/0!</v>
      </c>
    </row>
    <row r="481" spans="1:86" x14ac:dyDescent="0.25">
      <c r="A481" s="13"/>
      <c r="B481" s="13"/>
      <c r="C481" s="13"/>
      <c r="D481" s="24"/>
      <c r="E481" s="24"/>
      <c r="F481" s="100">
        <f t="shared" si="324"/>
        <v>0</v>
      </c>
      <c r="G481" s="21"/>
      <c r="J481" s="63"/>
      <c r="L481" s="63" t="s">
        <v>58</v>
      </c>
      <c r="M481" s="23" t="s">
        <v>61</v>
      </c>
      <c r="N481" s="13" t="s">
        <v>170</v>
      </c>
      <c r="O481" s="13" t="s">
        <v>148</v>
      </c>
      <c r="P481" s="13" t="s">
        <v>171</v>
      </c>
      <c r="U481" s="12">
        <f t="shared" si="337"/>
        <v>90</v>
      </c>
      <c r="X481" s="13"/>
      <c r="Y481" s="13"/>
      <c r="AA481" s="34" t="s">
        <v>84</v>
      </c>
      <c r="AB481" s="25">
        <v>0</v>
      </c>
      <c r="AC481" s="25">
        <f t="shared" si="325"/>
        <v>0</v>
      </c>
      <c r="AD481" s="55"/>
      <c r="AE481" s="55"/>
      <c r="AF481" s="45">
        <f t="shared" si="326"/>
        <v>0</v>
      </c>
      <c r="AG481" s="46" t="e">
        <f t="shared" si="338"/>
        <v>#DIV/0!</v>
      </c>
      <c r="AH481" s="26">
        <f t="shared" si="327"/>
        <v>0</v>
      </c>
      <c r="AI481" s="46" t="e">
        <f t="shared" si="339"/>
        <v>#DIV/0!</v>
      </c>
      <c r="AJ481" s="46" t="e">
        <f t="shared" si="340"/>
        <v>#DIV/0!</v>
      </c>
      <c r="AK481" s="61">
        <v>1</v>
      </c>
      <c r="AL481" s="27" t="e">
        <f t="shared" si="341"/>
        <v>#DIV/0!</v>
      </c>
      <c r="AM481" s="25" t="e">
        <f t="shared" si="328"/>
        <v>#DIV/0!</v>
      </c>
      <c r="AN481" s="25" t="e">
        <f t="shared" si="329"/>
        <v>#DIV/0!</v>
      </c>
      <c r="AO481" s="25" t="e">
        <f t="shared" si="342"/>
        <v>#DIV/0!</v>
      </c>
      <c r="AR481" s="11">
        <f t="shared" si="343"/>
        <v>180</v>
      </c>
      <c r="AS481" s="20" t="s">
        <v>147</v>
      </c>
      <c r="AU481" s="13" t="s">
        <v>142</v>
      </c>
      <c r="AV481" s="75" t="e">
        <f>VLOOKUP(AT481,Ülke!$A$1:$D$46,2,0)</f>
        <v>#N/A</v>
      </c>
      <c r="AW481" s="29" t="e">
        <f t="shared" si="344"/>
        <v>#DIV/0!</v>
      </c>
      <c r="AX481" s="64" t="e">
        <f t="shared" si="345"/>
        <v>#DIV/0!</v>
      </c>
      <c r="AY481" s="65">
        <v>43846</v>
      </c>
      <c r="AZ481" s="65">
        <v>44675</v>
      </c>
      <c r="BA481" s="50">
        <f t="shared" si="346"/>
        <v>-44675</v>
      </c>
      <c r="BB481" s="66" t="e">
        <f t="shared" si="347"/>
        <v>#DIV/0!</v>
      </c>
      <c r="BC481" s="67">
        <v>44676</v>
      </c>
      <c r="BD481" s="66" t="s">
        <v>118</v>
      </c>
      <c r="BE481" s="58" t="e">
        <f t="shared" si="348"/>
        <v>#DIV/0!</v>
      </c>
      <c r="BF481" s="30" t="e">
        <f t="shared" si="323"/>
        <v>#DIV/0!</v>
      </c>
      <c r="BG481" s="31"/>
      <c r="BH481" s="32" t="e">
        <f t="shared" si="349"/>
        <v>#DIV/0!</v>
      </c>
      <c r="BI481" s="28">
        <v>0.05</v>
      </c>
      <c r="BJ481" s="28">
        <v>2.5000000000000001E-2</v>
      </c>
      <c r="BK481" s="33" t="e">
        <f t="shared" si="330"/>
        <v>#DIV/0!</v>
      </c>
      <c r="BL481" s="33" t="e">
        <f t="shared" si="335"/>
        <v>#DIV/0!</v>
      </c>
      <c r="BM481" s="48" t="s">
        <v>139</v>
      </c>
      <c r="BO481" s="14" t="s">
        <v>84</v>
      </c>
      <c r="BP481" s="68"/>
      <c r="BQ481" s="14"/>
      <c r="BR481" s="35">
        <v>1257250.1000000001</v>
      </c>
      <c r="BS481" s="73">
        <v>62862.51</v>
      </c>
      <c r="BT481" s="98" t="e">
        <f t="shared" si="350"/>
        <v>#DIV/0!</v>
      </c>
      <c r="BU481" s="35">
        <v>45540</v>
      </c>
      <c r="BV481" s="36" t="s">
        <v>84</v>
      </c>
      <c r="BW481" s="37" t="s">
        <v>90</v>
      </c>
      <c r="BX481" s="38"/>
      <c r="BY481" s="36" t="s">
        <v>84</v>
      </c>
      <c r="BZ481" s="57">
        <v>2023</v>
      </c>
      <c r="CA481" s="32">
        <f>VLOOKUP(BZ481,$GP$1:$GR$17,2,0)</f>
        <v>31680</v>
      </c>
      <c r="CB481" s="32">
        <f>VLOOKUP(BZ481,$GP$1:$GR$17,3,0)</f>
        <v>264294</v>
      </c>
      <c r="CC481" s="32" t="e">
        <f t="shared" si="336"/>
        <v>#DIV/0!</v>
      </c>
      <c r="CD481" s="14" t="str">
        <f t="shared" si="331"/>
        <v/>
      </c>
      <c r="CF481" s="69">
        <f t="shared" si="332"/>
        <v>45540</v>
      </c>
      <c r="CG481" s="69" t="e">
        <f t="shared" si="333"/>
        <v>#DIV/0!</v>
      </c>
      <c r="CH481" s="69" t="e">
        <f t="shared" si="334"/>
        <v>#DIV/0!</v>
      </c>
    </row>
    <row r="482" spans="1:86" x14ac:dyDescent="0.25">
      <c r="A482" s="13"/>
      <c r="B482" s="13"/>
      <c r="C482" s="13"/>
      <c r="D482" s="24"/>
      <c r="E482" s="24"/>
      <c r="F482" s="100">
        <f t="shared" si="324"/>
        <v>0</v>
      </c>
      <c r="G482" s="21"/>
      <c r="J482" s="63"/>
      <c r="L482" s="63" t="s">
        <v>58</v>
      </c>
      <c r="M482" s="23" t="s">
        <v>61</v>
      </c>
      <c r="N482" s="13" t="s">
        <v>170</v>
      </c>
      <c r="O482" s="13" t="s">
        <v>148</v>
      </c>
      <c r="P482" s="13" t="s">
        <v>171</v>
      </c>
      <c r="U482" s="12">
        <f t="shared" si="337"/>
        <v>90</v>
      </c>
      <c r="X482" s="13"/>
      <c r="Y482" s="13"/>
      <c r="AA482" s="34" t="s">
        <v>84</v>
      </c>
      <c r="AB482" s="25">
        <v>0</v>
      </c>
      <c r="AC482" s="25">
        <f t="shared" si="325"/>
        <v>0</v>
      </c>
      <c r="AD482" s="55"/>
      <c r="AE482" s="55"/>
      <c r="AF482" s="45">
        <f t="shared" si="326"/>
        <v>0</v>
      </c>
      <c r="AG482" s="46" t="e">
        <f t="shared" si="338"/>
        <v>#DIV/0!</v>
      </c>
      <c r="AH482" s="26">
        <f t="shared" si="327"/>
        <v>0</v>
      </c>
      <c r="AI482" s="46" t="e">
        <f t="shared" si="339"/>
        <v>#DIV/0!</v>
      </c>
      <c r="AJ482" s="46" t="e">
        <f t="shared" si="340"/>
        <v>#DIV/0!</v>
      </c>
      <c r="AK482" s="61">
        <v>1</v>
      </c>
      <c r="AL482" s="27" t="e">
        <f t="shared" si="341"/>
        <v>#DIV/0!</v>
      </c>
      <c r="AM482" s="25" t="e">
        <f t="shared" si="328"/>
        <v>#DIV/0!</v>
      </c>
      <c r="AN482" s="25" t="e">
        <f t="shared" si="329"/>
        <v>#DIV/0!</v>
      </c>
      <c r="AO482" s="25" t="e">
        <f t="shared" si="342"/>
        <v>#DIV/0!</v>
      </c>
      <c r="AR482" s="11">
        <f t="shared" si="343"/>
        <v>180</v>
      </c>
      <c r="AS482" s="20" t="s">
        <v>147</v>
      </c>
      <c r="AU482" s="13" t="s">
        <v>142</v>
      </c>
      <c r="AV482" s="75" t="e">
        <f>VLOOKUP(AT482,Ülke!$A$1:$D$46,2,0)</f>
        <v>#N/A</v>
      </c>
      <c r="AW482" s="29" t="e">
        <f t="shared" si="344"/>
        <v>#DIV/0!</v>
      </c>
      <c r="AX482" s="64" t="e">
        <f t="shared" si="345"/>
        <v>#DIV/0!</v>
      </c>
      <c r="AY482" s="65">
        <v>43846</v>
      </c>
      <c r="AZ482" s="65">
        <v>44675</v>
      </c>
      <c r="BA482" s="50">
        <f t="shared" si="346"/>
        <v>-44675</v>
      </c>
      <c r="BB482" s="66" t="e">
        <f t="shared" si="347"/>
        <v>#DIV/0!</v>
      </c>
      <c r="BC482" s="67">
        <v>44676</v>
      </c>
      <c r="BD482" s="66" t="s">
        <v>118</v>
      </c>
      <c r="BE482" s="58" t="e">
        <f t="shared" si="348"/>
        <v>#DIV/0!</v>
      </c>
      <c r="BF482" s="30" t="e">
        <f t="shared" si="323"/>
        <v>#DIV/0!</v>
      </c>
      <c r="BG482" s="31"/>
      <c r="BH482" s="32" t="e">
        <f t="shared" si="349"/>
        <v>#DIV/0!</v>
      </c>
      <c r="BI482" s="28">
        <v>0.05</v>
      </c>
      <c r="BJ482" s="28">
        <v>2.5000000000000001E-2</v>
      </c>
      <c r="BK482" s="33" t="e">
        <f t="shared" si="330"/>
        <v>#DIV/0!</v>
      </c>
      <c r="BL482" s="33" t="e">
        <f t="shared" si="335"/>
        <v>#DIV/0!</v>
      </c>
      <c r="BM482" s="48" t="s">
        <v>139</v>
      </c>
      <c r="BO482" s="14" t="s">
        <v>84</v>
      </c>
      <c r="BP482" s="68"/>
      <c r="BQ482" s="14"/>
      <c r="BR482" s="35">
        <v>1257250.1000000001</v>
      </c>
      <c r="BS482" s="73">
        <v>62862.51</v>
      </c>
      <c r="BT482" s="98" t="e">
        <f t="shared" si="350"/>
        <v>#DIV/0!</v>
      </c>
      <c r="BU482" s="35">
        <v>45540</v>
      </c>
      <c r="BV482" s="36" t="s">
        <v>84</v>
      </c>
      <c r="BW482" s="37" t="s">
        <v>90</v>
      </c>
      <c r="BX482" s="38"/>
      <c r="BY482" s="36" t="s">
        <v>84</v>
      </c>
      <c r="BZ482" s="57">
        <v>2023</v>
      </c>
      <c r="CA482" s="32">
        <f>VLOOKUP(BZ482,$GP$1:$GR$17,2,0)</f>
        <v>31680</v>
      </c>
      <c r="CB482" s="32">
        <f>VLOOKUP(BZ482,$GP$1:$GR$17,3,0)</f>
        <v>264294</v>
      </c>
      <c r="CC482" s="32" t="e">
        <f t="shared" si="336"/>
        <v>#DIV/0!</v>
      </c>
      <c r="CD482" s="14" t="str">
        <f t="shared" si="331"/>
        <v/>
      </c>
      <c r="CF482" s="69">
        <f t="shared" si="332"/>
        <v>45540</v>
      </c>
      <c r="CG482" s="69" t="e">
        <f t="shared" si="333"/>
        <v>#DIV/0!</v>
      </c>
      <c r="CH482" s="69" t="e">
        <f t="shared" si="334"/>
        <v>#DIV/0!</v>
      </c>
    </row>
    <row r="483" spans="1:86" x14ac:dyDescent="0.25">
      <c r="A483" s="13"/>
      <c r="B483" s="13"/>
      <c r="C483" s="13"/>
      <c r="D483" s="24"/>
      <c r="E483" s="24"/>
      <c r="F483" s="100">
        <f t="shared" si="324"/>
        <v>0</v>
      </c>
      <c r="G483" s="21"/>
      <c r="J483" s="63"/>
      <c r="L483" s="63" t="s">
        <v>58</v>
      </c>
      <c r="M483" s="23" t="s">
        <v>61</v>
      </c>
      <c r="N483" s="13" t="s">
        <v>170</v>
      </c>
      <c r="O483" s="13" t="s">
        <v>148</v>
      </c>
      <c r="P483" s="13" t="s">
        <v>171</v>
      </c>
      <c r="U483" s="12">
        <f t="shared" si="337"/>
        <v>90</v>
      </c>
      <c r="X483" s="13"/>
      <c r="Y483" s="13"/>
      <c r="AA483" s="34" t="s">
        <v>84</v>
      </c>
      <c r="AB483" s="25">
        <v>0</v>
      </c>
      <c r="AC483" s="25">
        <f t="shared" si="325"/>
        <v>0</v>
      </c>
      <c r="AD483" s="55"/>
      <c r="AE483" s="55"/>
      <c r="AF483" s="45">
        <f t="shared" si="326"/>
        <v>0</v>
      </c>
      <c r="AG483" s="46" t="e">
        <f t="shared" si="338"/>
        <v>#DIV/0!</v>
      </c>
      <c r="AH483" s="26">
        <f t="shared" si="327"/>
        <v>0</v>
      </c>
      <c r="AI483" s="46" t="e">
        <f t="shared" si="339"/>
        <v>#DIV/0!</v>
      </c>
      <c r="AJ483" s="46" t="e">
        <f t="shared" si="340"/>
        <v>#DIV/0!</v>
      </c>
      <c r="AK483" s="61">
        <v>1</v>
      </c>
      <c r="AL483" s="27" t="e">
        <f t="shared" si="341"/>
        <v>#DIV/0!</v>
      </c>
      <c r="AM483" s="25" t="e">
        <f t="shared" si="328"/>
        <v>#DIV/0!</v>
      </c>
      <c r="AN483" s="25" t="e">
        <f t="shared" si="329"/>
        <v>#DIV/0!</v>
      </c>
      <c r="AO483" s="25" t="e">
        <f t="shared" si="342"/>
        <v>#DIV/0!</v>
      </c>
      <c r="AR483" s="11">
        <f t="shared" si="343"/>
        <v>180</v>
      </c>
      <c r="AS483" s="20" t="s">
        <v>147</v>
      </c>
      <c r="AU483" s="13" t="s">
        <v>142</v>
      </c>
      <c r="AV483" s="75" t="e">
        <f>VLOOKUP(AT483,Ülke!$A$1:$D$46,2,0)</f>
        <v>#N/A</v>
      </c>
      <c r="AW483" s="29" t="e">
        <f t="shared" si="344"/>
        <v>#DIV/0!</v>
      </c>
      <c r="AX483" s="64" t="e">
        <f t="shared" si="345"/>
        <v>#DIV/0!</v>
      </c>
      <c r="AY483" s="65">
        <v>43846</v>
      </c>
      <c r="AZ483" s="65">
        <v>44675</v>
      </c>
      <c r="BA483" s="50">
        <f t="shared" si="346"/>
        <v>-44675</v>
      </c>
      <c r="BB483" s="66" t="e">
        <f t="shared" si="347"/>
        <v>#DIV/0!</v>
      </c>
      <c r="BC483" s="67">
        <v>44676</v>
      </c>
      <c r="BD483" s="66" t="s">
        <v>118</v>
      </c>
      <c r="BE483" s="58" t="e">
        <f t="shared" si="348"/>
        <v>#DIV/0!</v>
      </c>
      <c r="BF483" s="30" t="e">
        <f t="shared" si="323"/>
        <v>#DIV/0!</v>
      </c>
      <c r="BG483" s="31"/>
      <c r="BH483" s="32" t="e">
        <f t="shared" si="349"/>
        <v>#DIV/0!</v>
      </c>
      <c r="BI483" s="28">
        <v>0.05</v>
      </c>
      <c r="BJ483" s="28">
        <v>2.5000000000000001E-2</v>
      </c>
      <c r="BK483" s="33" t="e">
        <f t="shared" si="330"/>
        <v>#DIV/0!</v>
      </c>
      <c r="BL483" s="33" t="e">
        <f t="shared" si="335"/>
        <v>#DIV/0!</v>
      </c>
      <c r="BM483" s="48" t="s">
        <v>139</v>
      </c>
      <c r="BO483" s="14" t="s">
        <v>84</v>
      </c>
      <c r="BP483" s="68"/>
      <c r="BQ483" s="14"/>
      <c r="BR483" s="35">
        <v>1257250.1000000001</v>
      </c>
      <c r="BS483" s="73">
        <v>62862.51</v>
      </c>
      <c r="BT483" s="98" t="e">
        <f t="shared" si="350"/>
        <v>#DIV/0!</v>
      </c>
      <c r="BU483" s="35">
        <v>45540</v>
      </c>
      <c r="BV483" s="36" t="s">
        <v>84</v>
      </c>
      <c r="BW483" s="37" t="s">
        <v>90</v>
      </c>
      <c r="BX483" s="38"/>
      <c r="BY483" s="36" t="s">
        <v>84</v>
      </c>
      <c r="BZ483" s="57">
        <v>2023</v>
      </c>
      <c r="CA483" s="32">
        <f>VLOOKUP(BZ483,$GP$1:$GR$17,2,0)</f>
        <v>31680</v>
      </c>
      <c r="CB483" s="32">
        <f>VLOOKUP(BZ483,$GP$1:$GR$17,3,0)</f>
        <v>264294</v>
      </c>
      <c r="CC483" s="32" t="e">
        <f t="shared" si="336"/>
        <v>#DIV/0!</v>
      </c>
      <c r="CD483" s="14" t="str">
        <f t="shared" si="331"/>
        <v/>
      </c>
      <c r="CF483" s="69">
        <f t="shared" si="332"/>
        <v>45540</v>
      </c>
      <c r="CG483" s="69" t="e">
        <f t="shared" si="333"/>
        <v>#DIV/0!</v>
      </c>
      <c r="CH483" s="69" t="e">
        <f t="shared" si="334"/>
        <v>#DIV/0!</v>
      </c>
    </row>
    <row r="484" spans="1:86" x14ac:dyDescent="0.25">
      <c r="A484" s="13"/>
      <c r="B484" s="13"/>
      <c r="C484" s="13"/>
      <c r="D484" s="24"/>
      <c r="E484" s="24"/>
      <c r="F484" s="100">
        <f t="shared" si="324"/>
        <v>0</v>
      </c>
      <c r="G484" s="21"/>
      <c r="J484" s="63"/>
      <c r="L484" s="63" t="s">
        <v>58</v>
      </c>
      <c r="M484" s="23" t="s">
        <v>61</v>
      </c>
      <c r="N484" s="13" t="s">
        <v>170</v>
      </c>
      <c r="O484" s="13" t="s">
        <v>148</v>
      </c>
      <c r="P484" s="13" t="s">
        <v>171</v>
      </c>
      <c r="U484" s="12">
        <f t="shared" si="337"/>
        <v>90</v>
      </c>
      <c r="X484" s="13"/>
      <c r="Y484" s="13"/>
      <c r="AA484" s="34" t="s">
        <v>84</v>
      </c>
      <c r="AB484" s="25">
        <v>0</v>
      </c>
      <c r="AC484" s="25">
        <f t="shared" si="325"/>
        <v>0</v>
      </c>
      <c r="AD484" s="55"/>
      <c r="AE484" s="55"/>
      <c r="AF484" s="45">
        <f t="shared" si="326"/>
        <v>0</v>
      </c>
      <c r="AG484" s="46" t="e">
        <f t="shared" si="338"/>
        <v>#DIV/0!</v>
      </c>
      <c r="AH484" s="26">
        <f t="shared" si="327"/>
        <v>0</v>
      </c>
      <c r="AI484" s="46" t="e">
        <f t="shared" si="339"/>
        <v>#DIV/0!</v>
      </c>
      <c r="AJ484" s="46" t="e">
        <f t="shared" si="340"/>
        <v>#DIV/0!</v>
      </c>
      <c r="AK484" s="61">
        <v>1</v>
      </c>
      <c r="AL484" s="27" t="e">
        <f t="shared" si="341"/>
        <v>#DIV/0!</v>
      </c>
      <c r="AM484" s="25" t="e">
        <f t="shared" si="328"/>
        <v>#DIV/0!</v>
      </c>
      <c r="AN484" s="25" t="e">
        <f t="shared" si="329"/>
        <v>#DIV/0!</v>
      </c>
      <c r="AO484" s="25" t="e">
        <f t="shared" si="342"/>
        <v>#DIV/0!</v>
      </c>
      <c r="AR484" s="11">
        <f t="shared" si="343"/>
        <v>180</v>
      </c>
      <c r="AS484" s="20" t="s">
        <v>147</v>
      </c>
      <c r="AU484" s="13" t="s">
        <v>142</v>
      </c>
      <c r="AV484" s="75" t="e">
        <f>VLOOKUP(AT484,Ülke!$A$1:$D$46,2,0)</f>
        <v>#N/A</v>
      </c>
      <c r="AW484" s="29" t="e">
        <f t="shared" si="344"/>
        <v>#DIV/0!</v>
      </c>
      <c r="AX484" s="64" t="e">
        <f t="shared" si="345"/>
        <v>#DIV/0!</v>
      </c>
      <c r="AY484" s="65">
        <v>43846</v>
      </c>
      <c r="AZ484" s="65">
        <v>44675</v>
      </c>
      <c r="BA484" s="50">
        <f t="shared" si="346"/>
        <v>-44675</v>
      </c>
      <c r="BB484" s="66" t="e">
        <f t="shared" si="347"/>
        <v>#DIV/0!</v>
      </c>
      <c r="BC484" s="67">
        <v>44676</v>
      </c>
      <c r="BD484" s="66" t="s">
        <v>118</v>
      </c>
      <c r="BE484" s="58" t="e">
        <f t="shared" si="348"/>
        <v>#DIV/0!</v>
      </c>
      <c r="BF484" s="30" t="e">
        <f t="shared" si="323"/>
        <v>#DIV/0!</v>
      </c>
      <c r="BG484" s="31"/>
      <c r="BH484" s="32" t="e">
        <f t="shared" si="349"/>
        <v>#DIV/0!</v>
      </c>
      <c r="BI484" s="28">
        <v>0.05</v>
      </c>
      <c r="BJ484" s="28">
        <v>2.5000000000000001E-2</v>
      </c>
      <c r="BK484" s="33" t="e">
        <f t="shared" si="330"/>
        <v>#DIV/0!</v>
      </c>
      <c r="BL484" s="33" t="e">
        <f t="shared" si="335"/>
        <v>#DIV/0!</v>
      </c>
      <c r="BM484" s="48" t="s">
        <v>139</v>
      </c>
      <c r="BO484" s="14" t="s">
        <v>84</v>
      </c>
      <c r="BP484" s="68"/>
      <c r="BQ484" s="14"/>
      <c r="BR484" s="35">
        <v>1257250.1000000001</v>
      </c>
      <c r="BS484" s="73">
        <v>62862.51</v>
      </c>
      <c r="BT484" s="98" t="e">
        <f t="shared" si="350"/>
        <v>#DIV/0!</v>
      </c>
      <c r="BU484" s="35">
        <v>45540</v>
      </c>
      <c r="BV484" s="36" t="s">
        <v>84</v>
      </c>
      <c r="BW484" s="37" t="s">
        <v>90</v>
      </c>
      <c r="BX484" s="38"/>
      <c r="BY484" s="36" t="s">
        <v>84</v>
      </c>
      <c r="BZ484" s="57">
        <v>2023</v>
      </c>
      <c r="CA484" s="32">
        <f>VLOOKUP(BZ484,$GP$1:$GR$17,2,0)</f>
        <v>31680</v>
      </c>
      <c r="CB484" s="32">
        <f>VLOOKUP(BZ484,$GP$1:$GR$17,3,0)</f>
        <v>264294</v>
      </c>
      <c r="CC484" s="32" t="e">
        <f t="shared" si="336"/>
        <v>#DIV/0!</v>
      </c>
      <c r="CD484" s="14" t="str">
        <f t="shared" si="331"/>
        <v/>
      </c>
      <c r="CF484" s="69">
        <f t="shared" si="332"/>
        <v>45540</v>
      </c>
      <c r="CG484" s="69" t="e">
        <f t="shared" si="333"/>
        <v>#DIV/0!</v>
      </c>
      <c r="CH484" s="69" t="e">
        <f t="shared" si="334"/>
        <v>#DIV/0!</v>
      </c>
    </row>
    <row r="485" spans="1:86" x14ac:dyDescent="0.25">
      <c r="A485" s="13"/>
      <c r="B485" s="13"/>
      <c r="C485" s="13"/>
      <c r="D485" s="24"/>
      <c r="E485" s="24"/>
      <c r="F485" s="100">
        <f t="shared" si="324"/>
        <v>0</v>
      </c>
      <c r="G485" s="21"/>
      <c r="J485" s="63"/>
      <c r="L485" s="63" t="s">
        <v>58</v>
      </c>
      <c r="M485" s="23" t="s">
        <v>61</v>
      </c>
      <c r="N485" s="13" t="s">
        <v>170</v>
      </c>
      <c r="O485" s="13" t="s">
        <v>148</v>
      </c>
      <c r="P485" s="13" t="s">
        <v>171</v>
      </c>
      <c r="U485" s="12">
        <f t="shared" si="337"/>
        <v>90</v>
      </c>
      <c r="X485" s="13"/>
      <c r="Y485" s="13"/>
      <c r="AA485" s="34" t="s">
        <v>84</v>
      </c>
      <c r="AB485" s="25">
        <v>0</v>
      </c>
      <c r="AC485" s="25">
        <f t="shared" si="325"/>
        <v>0</v>
      </c>
      <c r="AD485" s="55"/>
      <c r="AE485" s="55"/>
      <c r="AF485" s="45">
        <f t="shared" si="326"/>
        <v>0</v>
      </c>
      <c r="AG485" s="46" t="e">
        <f t="shared" si="338"/>
        <v>#DIV/0!</v>
      </c>
      <c r="AH485" s="26">
        <f t="shared" si="327"/>
        <v>0</v>
      </c>
      <c r="AI485" s="46" t="e">
        <f t="shared" si="339"/>
        <v>#DIV/0!</v>
      </c>
      <c r="AJ485" s="46" t="e">
        <f t="shared" si="340"/>
        <v>#DIV/0!</v>
      </c>
      <c r="AK485" s="61">
        <v>1</v>
      </c>
      <c r="AL485" s="27" t="e">
        <f t="shared" si="341"/>
        <v>#DIV/0!</v>
      </c>
      <c r="AM485" s="25" t="e">
        <f t="shared" si="328"/>
        <v>#DIV/0!</v>
      </c>
      <c r="AN485" s="25" t="e">
        <f t="shared" si="329"/>
        <v>#DIV/0!</v>
      </c>
      <c r="AO485" s="25" t="e">
        <f t="shared" si="342"/>
        <v>#DIV/0!</v>
      </c>
      <c r="AR485" s="11">
        <f t="shared" si="343"/>
        <v>180</v>
      </c>
      <c r="AS485" s="20" t="s">
        <v>147</v>
      </c>
      <c r="AU485" s="13" t="s">
        <v>142</v>
      </c>
      <c r="AV485" s="75" t="e">
        <f>VLOOKUP(AT485,Ülke!$A$1:$D$46,2,0)</f>
        <v>#N/A</v>
      </c>
      <c r="AW485" s="29" t="e">
        <f t="shared" si="344"/>
        <v>#DIV/0!</v>
      </c>
      <c r="AX485" s="64" t="e">
        <f t="shared" si="345"/>
        <v>#DIV/0!</v>
      </c>
      <c r="AY485" s="65">
        <v>43846</v>
      </c>
      <c r="AZ485" s="65">
        <v>44675</v>
      </c>
      <c r="BA485" s="50">
        <f t="shared" si="346"/>
        <v>-44675</v>
      </c>
      <c r="BB485" s="66" t="e">
        <f t="shared" si="347"/>
        <v>#DIV/0!</v>
      </c>
      <c r="BC485" s="67">
        <v>44676</v>
      </c>
      <c r="BD485" s="66" t="s">
        <v>118</v>
      </c>
      <c r="BE485" s="58" t="e">
        <f t="shared" si="348"/>
        <v>#DIV/0!</v>
      </c>
      <c r="BF485" s="30" t="e">
        <f t="shared" si="323"/>
        <v>#DIV/0!</v>
      </c>
      <c r="BG485" s="31"/>
      <c r="BH485" s="32" t="e">
        <f t="shared" si="349"/>
        <v>#DIV/0!</v>
      </c>
      <c r="BI485" s="28">
        <v>0.05</v>
      </c>
      <c r="BJ485" s="28">
        <v>2.5000000000000001E-2</v>
      </c>
      <c r="BK485" s="33" t="e">
        <f t="shared" si="330"/>
        <v>#DIV/0!</v>
      </c>
      <c r="BL485" s="33" t="e">
        <f t="shared" si="335"/>
        <v>#DIV/0!</v>
      </c>
      <c r="BM485" s="48" t="s">
        <v>139</v>
      </c>
      <c r="BO485" s="14" t="s">
        <v>84</v>
      </c>
      <c r="BP485" s="68"/>
      <c r="BQ485" s="14"/>
      <c r="BR485" s="35">
        <v>1257250.1000000001</v>
      </c>
      <c r="BS485" s="73">
        <v>62862.51</v>
      </c>
      <c r="BT485" s="98" t="e">
        <f t="shared" si="350"/>
        <v>#DIV/0!</v>
      </c>
      <c r="BU485" s="35">
        <v>45540</v>
      </c>
      <c r="BV485" s="36" t="s">
        <v>84</v>
      </c>
      <c r="BW485" s="37" t="s">
        <v>90</v>
      </c>
      <c r="BX485" s="38"/>
      <c r="BY485" s="36" t="s">
        <v>84</v>
      </c>
      <c r="BZ485" s="57">
        <v>2023</v>
      </c>
      <c r="CA485" s="32">
        <f>VLOOKUP(BZ485,$GP$1:$GR$17,2,0)</f>
        <v>31680</v>
      </c>
      <c r="CB485" s="32">
        <f>VLOOKUP(BZ485,$GP$1:$GR$17,3,0)</f>
        <v>264294</v>
      </c>
      <c r="CC485" s="32" t="e">
        <f t="shared" si="336"/>
        <v>#DIV/0!</v>
      </c>
      <c r="CD485" s="14" t="str">
        <f t="shared" si="331"/>
        <v/>
      </c>
      <c r="CF485" s="69">
        <f t="shared" si="332"/>
        <v>45540</v>
      </c>
      <c r="CG485" s="69" t="e">
        <f t="shared" si="333"/>
        <v>#DIV/0!</v>
      </c>
      <c r="CH485" s="69" t="e">
        <f t="shared" si="334"/>
        <v>#DIV/0!</v>
      </c>
    </row>
    <row r="486" spans="1:86" x14ac:dyDescent="0.25">
      <c r="A486" s="13"/>
      <c r="B486" s="13"/>
      <c r="C486" s="13"/>
      <c r="D486" s="24"/>
      <c r="E486" s="24"/>
      <c r="F486" s="100">
        <f t="shared" si="324"/>
        <v>0</v>
      </c>
      <c r="G486" s="21"/>
      <c r="J486" s="63"/>
      <c r="L486" s="63" t="s">
        <v>58</v>
      </c>
      <c r="M486" s="23" t="s">
        <v>61</v>
      </c>
      <c r="N486" s="13" t="s">
        <v>170</v>
      </c>
      <c r="O486" s="13" t="s">
        <v>148</v>
      </c>
      <c r="P486" s="13" t="s">
        <v>171</v>
      </c>
      <c r="U486" s="12">
        <f t="shared" si="337"/>
        <v>90</v>
      </c>
      <c r="X486" s="13"/>
      <c r="Y486" s="13"/>
      <c r="AA486" s="34" t="s">
        <v>84</v>
      </c>
      <c r="AB486" s="25">
        <v>0</v>
      </c>
      <c r="AC486" s="25">
        <f t="shared" si="325"/>
        <v>0</v>
      </c>
      <c r="AD486" s="55"/>
      <c r="AE486" s="55"/>
      <c r="AF486" s="45">
        <f t="shared" si="326"/>
        <v>0</v>
      </c>
      <c r="AG486" s="46" t="e">
        <f t="shared" si="338"/>
        <v>#DIV/0!</v>
      </c>
      <c r="AH486" s="26">
        <f t="shared" si="327"/>
        <v>0</v>
      </c>
      <c r="AI486" s="46" t="e">
        <f t="shared" si="339"/>
        <v>#DIV/0!</v>
      </c>
      <c r="AJ486" s="46" t="e">
        <f t="shared" si="340"/>
        <v>#DIV/0!</v>
      </c>
      <c r="AK486" s="61">
        <v>1</v>
      </c>
      <c r="AL486" s="27" t="e">
        <f t="shared" si="341"/>
        <v>#DIV/0!</v>
      </c>
      <c r="AM486" s="25" t="e">
        <f t="shared" si="328"/>
        <v>#DIV/0!</v>
      </c>
      <c r="AN486" s="25" t="e">
        <f t="shared" si="329"/>
        <v>#DIV/0!</v>
      </c>
      <c r="AO486" s="25" t="e">
        <f t="shared" si="342"/>
        <v>#DIV/0!</v>
      </c>
      <c r="AR486" s="11">
        <f t="shared" si="343"/>
        <v>180</v>
      </c>
      <c r="AS486" s="20" t="s">
        <v>147</v>
      </c>
      <c r="AU486" s="13" t="s">
        <v>142</v>
      </c>
      <c r="AV486" s="75" t="e">
        <f>VLOOKUP(AT486,Ülke!$A$1:$D$46,2,0)</f>
        <v>#N/A</v>
      </c>
      <c r="AW486" s="29" t="e">
        <f t="shared" si="344"/>
        <v>#DIV/0!</v>
      </c>
      <c r="AX486" s="64" t="e">
        <f t="shared" si="345"/>
        <v>#DIV/0!</v>
      </c>
      <c r="AY486" s="65">
        <v>43846</v>
      </c>
      <c r="AZ486" s="65">
        <v>44675</v>
      </c>
      <c r="BA486" s="50">
        <f t="shared" si="346"/>
        <v>-44675</v>
      </c>
      <c r="BB486" s="66" t="e">
        <f t="shared" si="347"/>
        <v>#DIV/0!</v>
      </c>
      <c r="BC486" s="67">
        <v>44676</v>
      </c>
      <c r="BD486" s="66" t="s">
        <v>118</v>
      </c>
      <c r="BE486" s="58" t="e">
        <f t="shared" si="348"/>
        <v>#DIV/0!</v>
      </c>
      <c r="BF486" s="30" t="e">
        <f t="shared" si="323"/>
        <v>#DIV/0!</v>
      </c>
      <c r="BG486" s="31"/>
      <c r="BH486" s="32" t="e">
        <f t="shared" si="349"/>
        <v>#DIV/0!</v>
      </c>
      <c r="BI486" s="28">
        <v>0.05</v>
      </c>
      <c r="BJ486" s="28">
        <v>2.5000000000000001E-2</v>
      </c>
      <c r="BK486" s="33" t="e">
        <f t="shared" si="330"/>
        <v>#DIV/0!</v>
      </c>
      <c r="BL486" s="33" t="e">
        <f t="shared" si="335"/>
        <v>#DIV/0!</v>
      </c>
      <c r="BM486" s="48" t="s">
        <v>139</v>
      </c>
      <c r="BO486" s="14" t="s">
        <v>84</v>
      </c>
      <c r="BP486" s="68"/>
      <c r="BQ486" s="14"/>
      <c r="BR486" s="35">
        <v>1257250.1000000001</v>
      </c>
      <c r="BS486" s="73">
        <v>62862.51</v>
      </c>
      <c r="BT486" s="98" t="e">
        <f t="shared" si="350"/>
        <v>#DIV/0!</v>
      </c>
      <c r="BU486" s="35">
        <v>45540</v>
      </c>
      <c r="BV486" s="36" t="s">
        <v>84</v>
      </c>
      <c r="BW486" s="37" t="s">
        <v>90</v>
      </c>
      <c r="BX486" s="38"/>
      <c r="BY486" s="36" t="s">
        <v>84</v>
      </c>
      <c r="BZ486" s="57">
        <v>2023</v>
      </c>
      <c r="CA486" s="32">
        <f>VLOOKUP(BZ486,$GP$1:$GR$17,2,0)</f>
        <v>31680</v>
      </c>
      <c r="CB486" s="32">
        <f>VLOOKUP(BZ486,$GP$1:$GR$17,3,0)</f>
        <v>264294</v>
      </c>
      <c r="CC486" s="32" t="e">
        <f t="shared" si="336"/>
        <v>#DIV/0!</v>
      </c>
      <c r="CD486" s="14" t="str">
        <f t="shared" si="331"/>
        <v/>
      </c>
      <c r="CF486" s="69">
        <f t="shared" si="332"/>
        <v>45540</v>
      </c>
      <c r="CG486" s="69" t="e">
        <f t="shared" si="333"/>
        <v>#DIV/0!</v>
      </c>
      <c r="CH486" s="69" t="e">
        <f t="shared" si="334"/>
        <v>#DIV/0!</v>
      </c>
    </row>
    <row r="487" spans="1:86" x14ac:dyDescent="0.25">
      <c r="A487" s="13"/>
      <c r="B487" s="13"/>
      <c r="C487" s="13"/>
      <c r="D487" s="24"/>
      <c r="E487" s="24"/>
      <c r="F487" s="100">
        <f t="shared" si="324"/>
        <v>0</v>
      </c>
      <c r="G487" s="21"/>
      <c r="J487" s="63"/>
      <c r="L487" s="63" t="s">
        <v>58</v>
      </c>
      <c r="M487" s="23" t="s">
        <v>61</v>
      </c>
      <c r="N487" s="13" t="s">
        <v>170</v>
      </c>
      <c r="O487" s="13" t="s">
        <v>148</v>
      </c>
      <c r="P487" s="13" t="s">
        <v>171</v>
      </c>
      <c r="U487" s="12">
        <f t="shared" si="337"/>
        <v>90</v>
      </c>
      <c r="X487" s="13"/>
      <c r="Y487" s="13"/>
      <c r="AA487" s="34" t="s">
        <v>84</v>
      </c>
      <c r="AB487" s="25">
        <v>0</v>
      </c>
      <c r="AC487" s="25">
        <f t="shared" si="325"/>
        <v>0</v>
      </c>
      <c r="AD487" s="55"/>
      <c r="AE487" s="55"/>
      <c r="AF487" s="45">
        <f t="shared" si="326"/>
        <v>0</v>
      </c>
      <c r="AG487" s="46" t="e">
        <f t="shared" si="338"/>
        <v>#DIV/0!</v>
      </c>
      <c r="AH487" s="26">
        <f t="shared" si="327"/>
        <v>0</v>
      </c>
      <c r="AI487" s="46" t="e">
        <f t="shared" si="339"/>
        <v>#DIV/0!</v>
      </c>
      <c r="AJ487" s="46" t="e">
        <f t="shared" si="340"/>
        <v>#DIV/0!</v>
      </c>
      <c r="AK487" s="61">
        <v>1</v>
      </c>
      <c r="AL487" s="27" t="e">
        <f t="shared" si="341"/>
        <v>#DIV/0!</v>
      </c>
      <c r="AM487" s="25" t="e">
        <f t="shared" si="328"/>
        <v>#DIV/0!</v>
      </c>
      <c r="AN487" s="25" t="e">
        <f t="shared" si="329"/>
        <v>#DIV/0!</v>
      </c>
      <c r="AO487" s="25" t="e">
        <f t="shared" si="342"/>
        <v>#DIV/0!</v>
      </c>
      <c r="AR487" s="11">
        <f t="shared" si="343"/>
        <v>180</v>
      </c>
      <c r="AS487" s="20" t="s">
        <v>147</v>
      </c>
      <c r="AU487" s="13" t="s">
        <v>142</v>
      </c>
      <c r="AV487" s="75" t="e">
        <f>VLOOKUP(AT487,Ülke!$A$1:$D$46,2,0)</f>
        <v>#N/A</v>
      </c>
      <c r="AW487" s="29" t="e">
        <f t="shared" si="344"/>
        <v>#DIV/0!</v>
      </c>
      <c r="AX487" s="64" t="e">
        <f t="shared" si="345"/>
        <v>#DIV/0!</v>
      </c>
      <c r="AY487" s="65">
        <v>43846</v>
      </c>
      <c r="AZ487" s="65">
        <v>44675</v>
      </c>
      <c r="BA487" s="50">
        <f t="shared" si="346"/>
        <v>-44675</v>
      </c>
      <c r="BB487" s="66" t="e">
        <f t="shared" si="347"/>
        <v>#DIV/0!</v>
      </c>
      <c r="BC487" s="67">
        <v>44676</v>
      </c>
      <c r="BD487" s="66" t="s">
        <v>118</v>
      </c>
      <c r="BE487" s="58" t="e">
        <f t="shared" si="348"/>
        <v>#DIV/0!</v>
      </c>
      <c r="BF487" s="30" t="e">
        <f t="shared" si="323"/>
        <v>#DIV/0!</v>
      </c>
      <c r="BG487" s="31"/>
      <c r="BH487" s="32" t="e">
        <f t="shared" si="349"/>
        <v>#DIV/0!</v>
      </c>
      <c r="BI487" s="28">
        <v>0.05</v>
      </c>
      <c r="BJ487" s="28">
        <v>2.5000000000000001E-2</v>
      </c>
      <c r="BK487" s="33" t="e">
        <f t="shared" si="330"/>
        <v>#DIV/0!</v>
      </c>
      <c r="BL487" s="33" t="e">
        <f t="shared" si="335"/>
        <v>#DIV/0!</v>
      </c>
      <c r="BM487" s="48" t="s">
        <v>139</v>
      </c>
      <c r="BO487" s="14" t="s">
        <v>84</v>
      </c>
      <c r="BP487" s="68"/>
      <c r="BQ487" s="14"/>
      <c r="BR487" s="35">
        <v>1257250.1000000001</v>
      </c>
      <c r="BS487" s="73">
        <v>62862.51</v>
      </c>
      <c r="BT487" s="98" t="e">
        <f t="shared" si="350"/>
        <v>#DIV/0!</v>
      </c>
      <c r="BU487" s="35">
        <v>45540</v>
      </c>
      <c r="BV487" s="36" t="s">
        <v>84</v>
      </c>
      <c r="BW487" s="37" t="s">
        <v>90</v>
      </c>
      <c r="BX487" s="38"/>
      <c r="BY487" s="36" t="s">
        <v>84</v>
      </c>
      <c r="BZ487" s="57">
        <v>2023</v>
      </c>
      <c r="CA487" s="32">
        <f>VLOOKUP(BZ487,$GP$1:$GR$17,2,0)</f>
        <v>31680</v>
      </c>
      <c r="CB487" s="32">
        <f>VLOOKUP(BZ487,$GP$1:$GR$17,3,0)</f>
        <v>264294</v>
      </c>
      <c r="CC487" s="32" t="e">
        <f t="shared" si="336"/>
        <v>#DIV/0!</v>
      </c>
      <c r="CD487" s="14" t="str">
        <f t="shared" si="331"/>
        <v/>
      </c>
      <c r="CF487" s="69">
        <f t="shared" si="332"/>
        <v>45540</v>
      </c>
      <c r="CG487" s="69" t="e">
        <f t="shared" si="333"/>
        <v>#DIV/0!</v>
      </c>
      <c r="CH487" s="69" t="e">
        <f t="shared" si="334"/>
        <v>#DIV/0!</v>
      </c>
    </row>
    <row r="488" spans="1:86" x14ac:dyDescent="0.25">
      <c r="A488" s="13"/>
      <c r="B488" s="13"/>
      <c r="C488" s="13"/>
      <c r="D488" s="24"/>
      <c r="E488" s="24"/>
      <c r="F488" s="100">
        <f t="shared" si="324"/>
        <v>0</v>
      </c>
      <c r="G488" s="21"/>
      <c r="J488" s="63"/>
      <c r="L488" s="63" t="s">
        <v>58</v>
      </c>
      <c r="M488" s="23" t="s">
        <v>61</v>
      </c>
      <c r="N488" s="13" t="s">
        <v>170</v>
      </c>
      <c r="O488" s="13" t="s">
        <v>148</v>
      </c>
      <c r="P488" s="13" t="s">
        <v>171</v>
      </c>
      <c r="U488" s="12">
        <f t="shared" si="337"/>
        <v>90</v>
      </c>
      <c r="X488" s="13"/>
      <c r="Y488" s="13"/>
      <c r="AA488" s="34" t="s">
        <v>84</v>
      </c>
      <c r="AB488" s="25">
        <v>0</v>
      </c>
      <c r="AC488" s="25">
        <f t="shared" si="325"/>
        <v>0</v>
      </c>
      <c r="AD488" s="55"/>
      <c r="AE488" s="55"/>
      <c r="AF488" s="45">
        <f t="shared" si="326"/>
        <v>0</v>
      </c>
      <c r="AG488" s="46" t="e">
        <f t="shared" si="338"/>
        <v>#DIV/0!</v>
      </c>
      <c r="AH488" s="26">
        <f t="shared" si="327"/>
        <v>0</v>
      </c>
      <c r="AI488" s="46" t="e">
        <f t="shared" si="339"/>
        <v>#DIV/0!</v>
      </c>
      <c r="AJ488" s="46" t="e">
        <f t="shared" si="340"/>
        <v>#DIV/0!</v>
      </c>
      <c r="AK488" s="61">
        <v>1</v>
      </c>
      <c r="AL488" s="27" t="e">
        <f t="shared" si="341"/>
        <v>#DIV/0!</v>
      </c>
      <c r="AM488" s="25" t="e">
        <f t="shared" si="328"/>
        <v>#DIV/0!</v>
      </c>
      <c r="AN488" s="25" t="e">
        <f t="shared" si="329"/>
        <v>#DIV/0!</v>
      </c>
      <c r="AO488" s="25" t="e">
        <f t="shared" si="342"/>
        <v>#DIV/0!</v>
      </c>
      <c r="AR488" s="11">
        <f t="shared" si="343"/>
        <v>180</v>
      </c>
      <c r="AS488" s="20" t="s">
        <v>147</v>
      </c>
      <c r="AU488" s="13" t="s">
        <v>142</v>
      </c>
      <c r="AV488" s="75" t="e">
        <f>VLOOKUP(AT488,Ülke!$A$1:$D$46,2,0)</f>
        <v>#N/A</v>
      </c>
      <c r="AW488" s="29" t="e">
        <f t="shared" si="344"/>
        <v>#DIV/0!</v>
      </c>
      <c r="AX488" s="64" t="e">
        <f t="shared" si="345"/>
        <v>#DIV/0!</v>
      </c>
      <c r="AY488" s="65">
        <v>43846</v>
      </c>
      <c r="AZ488" s="65">
        <v>44675</v>
      </c>
      <c r="BA488" s="50">
        <f t="shared" si="346"/>
        <v>-44675</v>
      </c>
      <c r="BB488" s="66" t="e">
        <f t="shared" si="347"/>
        <v>#DIV/0!</v>
      </c>
      <c r="BC488" s="67">
        <v>44676</v>
      </c>
      <c r="BD488" s="66" t="s">
        <v>118</v>
      </c>
      <c r="BE488" s="58" t="e">
        <f t="shared" si="348"/>
        <v>#DIV/0!</v>
      </c>
      <c r="BF488" s="30" t="e">
        <f t="shared" si="323"/>
        <v>#DIV/0!</v>
      </c>
      <c r="BG488" s="31"/>
      <c r="BH488" s="32" t="e">
        <f t="shared" si="349"/>
        <v>#DIV/0!</v>
      </c>
      <c r="BI488" s="28">
        <v>0.05</v>
      </c>
      <c r="BJ488" s="28">
        <v>2.5000000000000001E-2</v>
      </c>
      <c r="BK488" s="33" t="e">
        <f t="shared" si="330"/>
        <v>#DIV/0!</v>
      </c>
      <c r="BL488" s="33" t="e">
        <f t="shared" si="335"/>
        <v>#DIV/0!</v>
      </c>
      <c r="BM488" s="48" t="s">
        <v>139</v>
      </c>
      <c r="BO488" s="14" t="s">
        <v>84</v>
      </c>
      <c r="BP488" s="68"/>
      <c r="BQ488" s="14"/>
      <c r="BR488" s="35">
        <v>1257250.1000000001</v>
      </c>
      <c r="BS488" s="73">
        <v>62862.51</v>
      </c>
      <c r="BT488" s="98" t="e">
        <f t="shared" si="350"/>
        <v>#DIV/0!</v>
      </c>
      <c r="BU488" s="35">
        <v>45540</v>
      </c>
      <c r="BV488" s="36" t="s">
        <v>84</v>
      </c>
      <c r="BW488" s="37" t="s">
        <v>90</v>
      </c>
      <c r="BX488" s="38"/>
      <c r="BY488" s="36" t="s">
        <v>84</v>
      </c>
      <c r="BZ488" s="57">
        <v>2023</v>
      </c>
      <c r="CA488" s="32">
        <f>VLOOKUP(BZ488,$GP$1:$GR$17,2,0)</f>
        <v>31680</v>
      </c>
      <c r="CB488" s="32">
        <f>VLOOKUP(BZ488,$GP$1:$GR$17,3,0)</f>
        <v>264294</v>
      </c>
      <c r="CC488" s="32" t="e">
        <f t="shared" si="336"/>
        <v>#DIV/0!</v>
      </c>
      <c r="CD488" s="14" t="str">
        <f t="shared" si="331"/>
        <v/>
      </c>
      <c r="CF488" s="69">
        <f t="shared" si="332"/>
        <v>45540</v>
      </c>
      <c r="CG488" s="69" t="e">
        <f t="shared" si="333"/>
        <v>#DIV/0!</v>
      </c>
      <c r="CH488" s="69" t="e">
        <f t="shared" si="334"/>
        <v>#DIV/0!</v>
      </c>
    </row>
    <row r="489" spans="1:86" x14ac:dyDescent="0.25">
      <c r="A489" s="13"/>
      <c r="B489" s="13"/>
      <c r="C489" s="13"/>
      <c r="D489" s="24"/>
      <c r="E489" s="24"/>
      <c r="F489" s="100">
        <f t="shared" si="324"/>
        <v>0</v>
      </c>
      <c r="G489" s="21"/>
      <c r="J489" s="63"/>
      <c r="L489" s="63" t="s">
        <v>58</v>
      </c>
      <c r="M489" s="23" t="s">
        <v>61</v>
      </c>
      <c r="N489" s="13" t="s">
        <v>170</v>
      </c>
      <c r="O489" s="13" t="s">
        <v>148</v>
      </c>
      <c r="P489" s="13" t="s">
        <v>171</v>
      </c>
      <c r="U489" s="12">
        <f t="shared" si="337"/>
        <v>90</v>
      </c>
      <c r="X489" s="13"/>
      <c r="Y489" s="13"/>
      <c r="AA489" s="34" t="s">
        <v>84</v>
      </c>
      <c r="AB489" s="25">
        <v>0</v>
      </c>
      <c r="AC489" s="25">
        <f t="shared" si="325"/>
        <v>0</v>
      </c>
      <c r="AD489" s="55"/>
      <c r="AE489" s="55"/>
      <c r="AF489" s="45">
        <f t="shared" si="326"/>
        <v>0</v>
      </c>
      <c r="AG489" s="46" t="e">
        <f t="shared" si="338"/>
        <v>#DIV/0!</v>
      </c>
      <c r="AH489" s="26">
        <f t="shared" si="327"/>
        <v>0</v>
      </c>
      <c r="AI489" s="46" t="e">
        <f t="shared" si="339"/>
        <v>#DIV/0!</v>
      </c>
      <c r="AJ489" s="46" t="e">
        <f t="shared" si="340"/>
        <v>#DIV/0!</v>
      </c>
      <c r="AK489" s="61">
        <v>1</v>
      </c>
      <c r="AL489" s="27" t="e">
        <f t="shared" si="341"/>
        <v>#DIV/0!</v>
      </c>
      <c r="AM489" s="25" t="e">
        <f t="shared" si="328"/>
        <v>#DIV/0!</v>
      </c>
      <c r="AN489" s="25" t="e">
        <f t="shared" si="329"/>
        <v>#DIV/0!</v>
      </c>
      <c r="AO489" s="25" t="e">
        <f t="shared" si="342"/>
        <v>#DIV/0!</v>
      </c>
      <c r="AR489" s="11">
        <f t="shared" si="343"/>
        <v>180</v>
      </c>
      <c r="AS489" s="20" t="s">
        <v>147</v>
      </c>
      <c r="AU489" s="13" t="s">
        <v>142</v>
      </c>
      <c r="AV489" s="75" t="e">
        <f>VLOOKUP(AT489,Ülke!$A$1:$D$46,2,0)</f>
        <v>#N/A</v>
      </c>
      <c r="AW489" s="29" t="e">
        <f t="shared" si="344"/>
        <v>#DIV/0!</v>
      </c>
      <c r="AX489" s="64" t="e">
        <f t="shared" si="345"/>
        <v>#DIV/0!</v>
      </c>
      <c r="AY489" s="65">
        <v>43846</v>
      </c>
      <c r="AZ489" s="65">
        <v>44675</v>
      </c>
      <c r="BA489" s="50">
        <f t="shared" si="346"/>
        <v>-44675</v>
      </c>
      <c r="BB489" s="66" t="e">
        <f t="shared" si="347"/>
        <v>#DIV/0!</v>
      </c>
      <c r="BC489" s="67">
        <v>44676</v>
      </c>
      <c r="BD489" s="66" t="s">
        <v>118</v>
      </c>
      <c r="BE489" s="58" t="e">
        <f t="shared" si="348"/>
        <v>#DIV/0!</v>
      </c>
      <c r="BF489" s="30" t="e">
        <f t="shared" si="323"/>
        <v>#DIV/0!</v>
      </c>
      <c r="BG489" s="31"/>
      <c r="BH489" s="32" t="e">
        <f t="shared" si="349"/>
        <v>#DIV/0!</v>
      </c>
      <c r="BI489" s="28">
        <v>0.05</v>
      </c>
      <c r="BJ489" s="28">
        <v>2.5000000000000001E-2</v>
      </c>
      <c r="BK489" s="33" t="e">
        <f t="shared" si="330"/>
        <v>#DIV/0!</v>
      </c>
      <c r="BL489" s="33" t="e">
        <f t="shared" si="335"/>
        <v>#DIV/0!</v>
      </c>
      <c r="BM489" s="48" t="s">
        <v>139</v>
      </c>
      <c r="BO489" s="14" t="s">
        <v>84</v>
      </c>
      <c r="BP489" s="68"/>
      <c r="BQ489" s="14"/>
      <c r="BR489" s="35">
        <v>1257250.1000000001</v>
      </c>
      <c r="BS489" s="73">
        <v>62862.51</v>
      </c>
      <c r="BT489" s="98" t="e">
        <f t="shared" si="350"/>
        <v>#DIV/0!</v>
      </c>
      <c r="BU489" s="35">
        <v>45540</v>
      </c>
      <c r="BV489" s="36" t="s">
        <v>84</v>
      </c>
      <c r="BW489" s="37" t="s">
        <v>90</v>
      </c>
      <c r="BX489" s="38"/>
      <c r="BY489" s="36" t="s">
        <v>84</v>
      </c>
      <c r="BZ489" s="57">
        <v>2023</v>
      </c>
      <c r="CA489" s="32">
        <f>VLOOKUP(BZ489,$GP$1:$GR$17,2,0)</f>
        <v>31680</v>
      </c>
      <c r="CB489" s="32">
        <f>VLOOKUP(BZ489,$GP$1:$GR$17,3,0)</f>
        <v>264294</v>
      </c>
      <c r="CC489" s="32" t="e">
        <f t="shared" si="336"/>
        <v>#DIV/0!</v>
      </c>
      <c r="CD489" s="14" t="str">
        <f t="shared" si="331"/>
        <v/>
      </c>
      <c r="CF489" s="69">
        <f t="shared" si="332"/>
        <v>45540</v>
      </c>
      <c r="CG489" s="69" t="e">
        <f t="shared" si="333"/>
        <v>#DIV/0!</v>
      </c>
      <c r="CH489" s="69" t="e">
        <f t="shared" si="334"/>
        <v>#DIV/0!</v>
      </c>
    </row>
    <row r="490" spans="1:86" x14ac:dyDescent="0.25">
      <c r="A490" s="13"/>
      <c r="B490" s="13"/>
      <c r="C490" s="13"/>
      <c r="D490" s="24"/>
      <c r="E490" s="24"/>
      <c r="F490" s="100">
        <f t="shared" si="324"/>
        <v>0</v>
      </c>
      <c r="G490" s="21"/>
      <c r="J490" s="63"/>
      <c r="L490" s="63" t="s">
        <v>58</v>
      </c>
      <c r="M490" s="23" t="s">
        <v>61</v>
      </c>
      <c r="N490" s="13" t="s">
        <v>170</v>
      </c>
      <c r="O490" s="13" t="s">
        <v>148</v>
      </c>
      <c r="P490" s="13" t="s">
        <v>171</v>
      </c>
      <c r="U490" s="12">
        <f t="shared" si="337"/>
        <v>90</v>
      </c>
      <c r="X490" s="13"/>
      <c r="Y490" s="13"/>
      <c r="AA490" s="34" t="s">
        <v>84</v>
      </c>
      <c r="AB490" s="25">
        <v>0</v>
      </c>
      <c r="AC490" s="25">
        <f t="shared" si="325"/>
        <v>0</v>
      </c>
      <c r="AD490" s="55"/>
      <c r="AE490" s="55"/>
      <c r="AF490" s="45">
        <f t="shared" si="326"/>
        <v>0</v>
      </c>
      <c r="AG490" s="46" t="e">
        <f t="shared" si="338"/>
        <v>#DIV/0!</v>
      </c>
      <c r="AH490" s="26">
        <f t="shared" si="327"/>
        <v>0</v>
      </c>
      <c r="AI490" s="46" t="e">
        <f t="shared" si="339"/>
        <v>#DIV/0!</v>
      </c>
      <c r="AJ490" s="46" t="e">
        <f t="shared" si="340"/>
        <v>#DIV/0!</v>
      </c>
      <c r="AK490" s="61">
        <v>1</v>
      </c>
      <c r="AL490" s="27" t="e">
        <f t="shared" si="341"/>
        <v>#DIV/0!</v>
      </c>
      <c r="AM490" s="25" t="e">
        <f t="shared" si="328"/>
        <v>#DIV/0!</v>
      </c>
      <c r="AN490" s="25" t="e">
        <f t="shared" si="329"/>
        <v>#DIV/0!</v>
      </c>
      <c r="AO490" s="25" t="e">
        <f t="shared" si="342"/>
        <v>#DIV/0!</v>
      </c>
      <c r="AR490" s="11">
        <f t="shared" si="343"/>
        <v>180</v>
      </c>
      <c r="AS490" s="20" t="s">
        <v>147</v>
      </c>
      <c r="AU490" s="13" t="s">
        <v>142</v>
      </c>
      <c r="AV490" s="75" t="e">
        <f>VLOOKUP(AT490,Ülke!$A$1:$D$46,2,0)</f>
        <v>#N/A</v>
      </c>
      <c r="AW490" s="29" t="e">
        <f t="shared" si="344"/>
        <v>#DIV/0!</v>
      </c>
      <c r="AX490" s="64" t="e">
        <f t="shared" si="345"/>
        <v>#DIV/0!</v>
      </c>
      <c r="AY490" s="65">
        <v>43846</v>
      </c>
      <c r="AZ490" s="65">
        <v>44675</v>
      </c>
      <c r="BA490" s="50">
        <f t="shared" si="346"/>
        <v>-44675</v>
      </c>
      <c r="BB490" s="66" t="e">
        <f t="shared" si="347"/>
        <v>#DIV/0!</v>
      </c>
      <c r="BC490" s="67">
        <v>44676</v>
      </c>
      <c r="BD490" s="66" t="s">
        <v>118</v>
      </c>
      <c r="BE490" s="58" t="e">
        <f t="shared" si="348"/>
        <v>#DIV/0!</v>
      </c>
      <c r="BF490" s="30" t="e">
        <f t="shared" si="323"/>
        <v>#DIV/0!</v>
      </c>
      <c r="BG490" s="31"/>
      <c r="BH490" s="32" t="e">
        <f t="shared" si="349"/>
        <v>#DIV/0!</v>
      </c>
      <c r="BI490" s="28">
        <v>0.05</v>
      </c>
      <c r="BJ490" s="28">
        <v>2.5000000000000001E-2</v>
      </c>
      <c r="BK490" s="33" t="e">
        <f t="shared" si="330"/>
        <v>#DIV/0!</v>
      </c>
      <c r="BL490" s="33" t="e">
        <f t="shared" si="335"/>
        <v>#DIV/0!</v>
      </c>
      <c r="BM490" s="48" t="s">
        <v>139</v>
      </c>
      <c r="BO490" s="14" t="s">
        <v>84</v>
      </c>
      <c r="BP490" s="68"/>
      <c r="BQ490" s="14"/>
      <c r="BR490" s="35">
        <v>1257250.1000000001</v>
      </c>
      <c r="BS490" s="73">
        <v>62862.51</v>
      </c>
      <c r="BT490" s="98" t="e">
        <f t="shared" si="350"/>
        <v>#DIV/0!</v>
      </c>
      <c r="BU490" s="35">
        <v>45540</v>
      </c>
      <c r="BV490" s="36" t="s">
        <v>84</v>
      </c>
      <c r="BW490" s="37" t="s">
        <v>90</v>
      </c>
      <c r="BX490" s="38"/>
      <c r="BY490" s="36" t="s">
        <v>84</v>
      </c>
      <c r="BZ490" s="57">
        <v>2023</v>
      </c>
      <c r="CA490" s="32">
        <f>VLOOKUP(BZ490,$GP$1:$GR$17,2,0)</f>
        <v>31680</v>
      </c>
      <c r="CB490" s="32">
        <f>VLOOKUP(BZ490,$GP$1:$GR$17,3,0)</f>
        <v>264294</v>
      </c>
      <c r="CC490" s="32" t="e">
        <f t="shared" si="336"/>
        <v>#DIV/0!</v>
      </c>
      <c r="CD490" s="14" t="str">
        <f t="shared" si="331"/>
        <v/>
      </c>
      <c r="CF490" s="69">
        <f t="shared" si="332"/>
        <v>45540</v>
      </c>
      <c r="CG490" s="69" t="e">
        <f t="shared" si="333"/>
        <v>#DIV/0!</v>
      </c>
      <c r="CH490" s="69" t="e">
        <f t="shared" si="334"/>
        <v>#DIV/0!</v>
      </c>
    </row>
    <row r="491" spans="1:86" x14ac:dyDescent="0.25">
      <c r="A491" s="13"/>
      <c r="B491" s="13"/>
      <c r="C491" s="13"/>
      <c r="D491" s="24"/>
      <c r="E491" s="24"/>
      <c r="F491" s="100">
        <f t="shared" si="324"/>
        <v>0</v>
      </c>
      <c r="G491" s="21"/>
      <c r="J491" s="63"/>
      <c r="L491" s="63" t="s">
        <v>58</v>
      </c>
      <c r="M491" s="23" t="s">
        <v>61</v>
      </c>
      <c r="N491" s="13" t="s">
        <v>170</v>
      </c>
      <c r="O491" s="13" t="s">
        <v>148</v>
      </c>
      <c r="P491" s="13" t="s">
        <v>171</v>
      </c>
      <c r="U491" s="12">
        <f t="shared" si="337"/>
        <v>90</v>
      </c>
      <c r="X491" s="13"/>
      <c r="Y491" s="13"/>
      <c r="AA491" s="34" t="s">
        <v>84</v>
      </c>
      <c r="AB491" s="25">
        <v>0</v>
      </c>
      <c r="AC491" s="25">
        <f t="shared" si="325"/>
        <v>0</v>
      </c>
      <c r="AD491" s="55"/>
      <c r="AE491" s="55"/>
      <c r="AF491" s="45">
        <f t="shared" si="326"/>
        <v>0</v>
      </c>
      <c r="AG491" s="46" t="e">
        <f t="shared" si="338"/>
        <v>#DIV/0!</v>
      </c>
      <c r="AH491" s="26">
        <f t="shared" si="327"/>
        <v>0</v>
      </c>
      <c r="AI491" s="46" t="e">
        <f t="shared" si="339"/>
        <v>#DIV/0!</v>
      </c>
      <c r="AJ491" s="46" t="e">
        <f t="shared" si="340"/>
        <v>#DIV/0!</v>
      </c>
      <c r="AK491" s="61">
        <v>1</v>
      </c>
      <c r="AL491" s="27" t="e">
        <f t="shared" si="341"/>
        <v>#DIV/0!</v>
      </c>
      <c r="AM491" s="25" t="e">
        <f t="shared" si="328"/>
        <v>#DIV/0!</v>
      </c>
      <c r="AN491" s="25" t="e">
        <f t="shared" si="329"/>
        <v>#DIV/0!</v>
      </c>
      <c r="AO491" s="25" t="e">
        <f t="shared" si="342"/>
        <v>#DIV/0!</v>
      </c>
      <c r="AR491" s="11">
        <f t="shared" si="343"/>
        <v>180</v>
      </c>
      <c r="AS491" s="20" t="s">
        <v>147</v>
      </c>
      <c r="AU491" s="13" t="s">
        <v>142</v>
      </c>
      <c r="AV491" s="75" t="e">
        <f>VLOOKUP(AT491,Ülke!$A$1:$D$46,2,0)</f>
        <v>#N/A</v>
      </c>
      <c r="AW491" s="29" t="e">
        <f t="shared" si="344"/>
        <v>#DIV/0!</v>
      </c>
      <c r="AX491" s="64" t="e">
        <f t="shared" si="345"/>
        <v>#DIV/0!</v>
      </c>
      <c r="AY491" s="65">
        <v>43846</v>
      </c>
      <c r="AZ491" s="65">
        <v>44675</v>
      </c>
      <c r="BA491" s="50">
        <f t="shared" si="346"/>
        <v>-44675</v>
      </c>
      <c r="BB491" s="66" t="e">
        <f t="shared" si="347"/>
        <v>#DIV/0!</v>
      </c>
      <c r="BC491" s="67">
        <v>44676</v>
      </c>
      <c r="BD491" s="66" t="s">
        <v>118</v>
      </c>
      <c r="BE491" s="58" t="e">
        <f t="shared" si="348"/>
        <v>#DIV/0!</v>
      </c>
      <c r="BF491" s="30" t="e">
        <f t="shared" si="323"/>
        <v>#DIV/0!</v>
      </c>
      <c r="BG491" s="31"/>
      <c r="BH491" s="32" t="e">
        <f t="shared" si="349"/>
        <v>#DIV/0!</v>
      </c>
      <c r="BI491" s="28">
        <v>0.05</v>
      </c>
      <c r="BJ491" s="28">
        <v>2.5000000000000001E-2</v>
      </c>
      <c r="BK491" s="33" t="e">
        <f t="shared" si="330"/>
        <v>#DIV/0!</v>
      </c>
      <c r="BL491" s="33" t="e">
        <f t="shared" si="335"/>
        <v>#DIV/0!</v>
      </c>
      <c r="BM491" s="48" t="s">
        <v>139</v>
      </c>
      <c r="BO491" s="14" t="s">
        <v>84</v>
      </c>
      <c r="BP491" s="68"/>
      <c r="BQ491" s="14"/>
      <c r="BR491" s="35">
        <v>1257250.1000000001</v>
      </c>
      <c r="BS491" s="73">
        <v>62862.51</v>
      </c>
      <c r="BT491" s="98" t="e">
        <f t="shared" si="350"/>
        <v>#DIV/0!</v>
      </c>
      <c r="BU491" s="35">
        <v>45540</v>
      </c>
      <c r="BV491" s="36" t="s">
        <v>84</v>
      </c>
      <c r="BW491" s="37" t="s">
        <v>90</v>
      </c>
      <c r="BX491" s="38"/>
      <c r="BY491" s="36" t="s">
        <v>84</v>
      </c>
      <c r="BZ491" s="57">
        <v>2023</v>
      </c>
      <c r="CA491" s="32">
        <f>VLOOKUP(BZ491,$GP$1:$GR$17,2,0)</f>
        <v>31680</v>
      </c>
      <c r="CB491" s="32">
        <f>VLOOKUP(BZ491,$GP$1:$GR$17,3,0)</f>
        <v>264294</v>
      </c>
      <c r="CC491" s="32" t="e">
        <f t="shared" si="336"/>
        <v>#DIV/0!</v>
      </c>
      <c r="CD491" s="14" t="str">
        <f t="shared" si="331"/>
        <v/>
      </c>
      <c r="CF491" s="69">
        <f t="shared" si="332"/>
        <v>45540</v>
      </c>
      <c r="CG491" s="69" t="e">
        <f t="shared" si="333"/>
        <v>#DIV/0!</v>
      </c>
      <c r="CH491" s="69" t="e">
        <f t="shared" si="334"/>
        <v>#DIV/0!</v>
      </c>
    </row>
    <row r="492" spans="1:86" x14ac:dyDescent="0.25">
      <c r="A492" s="13"/>
      <c r="B492" s="13"/>
      <c r="C492" s="13"/>
      <c r="D492" s="24"/>
      <c r="E492" s="24"/>
      <c r="F492" s="100">
        <f t="shared" si="324"/>
        <v>0</v>
      </c>
      <c r="G492" s="21"/>
      <c r="J492" s="63"/>
      <c r="L492" s="63" t="s">
        <v>58</v>
      </c>
      <c r="M492" s="23" t="s">
        <v>61</v>
      </c>
      <c r="N492" s="13" t="s">
        <v>170</v>
      </c>
      <c r="O492" s="13" t="s">
        <v>148</v>
      </c>
      <c r="P492" s="13" t="s">
        <v>171</v>
      </c>
      <c r="U492" s="12">
        <f t="shared" si="337"/>
        <v>90</v>
      </c>
      <c r="X492" s="13"/>
      <c r="Y492" s="13"/>
      <c r="AA492" s="34" t="s">
        <v>84</v>
      </c>
      <c r="AB492" s="25">
        <v>0</v>
      </c>
      <c r="AC492" s="25">
        <f t="shared" si="325"/>
        <v>0</v>
      </c>
      <c r="AD492" s="55"/>
      <c r="AE492" s="55"/>
      <c r="AF492" s="45">
        <f t="shared" si="326"/>
        <v>0</v>
      </c>
      <c r="AG492" s="46" t="e">
        <f t="shared" si="338"/>
        <v>#DIV/0!</v>
      </c>
      <c r="AH492" s="26">
        <f t="shared" si="327"/>
        <v>0</v>
      </c>
      <c r="AI492" s="46" t="e">
        <f t="shared" si="339"/>
        <v>#DIV/0!</v>
      </c>
      <c r="AJ492" s="46" t="e">
        <f t="shared" si="340"/>
        <v>#DIV/0!</v>
      </c>
      <c r="AK492" s="61">
        <v>1</v>
      </c>
      <c r="AL492" s="27" t="e">
        <f t="shared" si="341"/>
        <v>#DIV/0!</v>
      </c>
      <c r="AM492" s="25" t="e">
        <f t="shared" si="328"/>
        <v>#DIV/0!</v>
      </c>
      <c r="AN492" s="25" t="e">
        <f t="shared" si="329"/>
        <v>#DIV/0!</v>
      </c>
      <c r="AO492" s="25" t="e">
        <f t="shared" si="342"/>
        <v>#DIV/0!</v>
      </c>
      <c r="AR492" s="11">
        <f t="shared" si="343"/>
        <v>180</v>
      </c>
      <c r="AS492" s="20" t="s">
        <v>147</v>
      </c>
      <c r="AU492" s="13" t="s">
        <v>142</v>
      </c>
      <c r="AV492" s="75" t="e">
        <f>VLOOKUP(AT492,Ülke!$A$1:$D$46,2,0)</f>
        <v>#N/A</v>
      </c>
      <c r="AW492" s="29" t="e">
        <f t="shared" si="344"/>
        <v>#DIV/0!</v>
      </c>
      <c r="AX492" s="64" t="e">
        <f t="shared" si="345"/>
        <v>#DIV/0!</v>
      </c>
      <c r="AY492" s="65">
        <v>43846</v>
      </c>
      <c r="AZ492" s="65">
        <v>44675</v>
      </c>
      <c r="BA492" s="50">
        <f t="shared" si="346"/>
        <v>-44675</v>
      </c>
      <c r="BB492" s="66" t="e">
        <f t="shared" si="347"/>
        <v>#DIV/0!</v>
      </c>
      <c r="BC492" s="67">
        <v>44676</v>
      </c>
      <c r="BD492" s="66" t="s">
        <v>118</v>
      </c>
      <c r="BE492" s="58" t="e">
        <f t="shared" si="348"/>
        <v>#DIV/0!</v>
      </c>
      <c r="BF492" s="30" t="e">
        <f t="shared" si="323"/>
        <v>#DIV/0!</v>
      </c>
      <c r="BG492" s="31"/>
      <c r="BH492" s="32" t="e">
        <f t="shared" si="349"/>
        <v>#DIV/0!</v>
      </c>
      <c r="BI492" s="28">
        <v>0.05</v>
      </c>
      <c r="BJ492" s="28">
        <v>2.5000000000000001E-2</v>
      </c>
      <c r="BK492" s="33" t="e">
        <f t="shared" si="330"/>
        <v>#DIV/0!</v>
      </c>
      <c r="BL492" s="33" t="e">
        <f t="shared" si="335"/>
        <v>#DIV/0!</v>
      </c>
      <c r="BM492" s="48" t="s">
        <v>139</v>
      </c>
      <c r="BO492" s="14" t="s">
        <v>84</v>
      </c>
      <c r="BP492" s="68"/>
      <c r="BQ492" s="14"/>
      <c r="BR492" s="35">
        <v>1257250.1000000001</v>
      </c>
      <c r="BS492" s="73">
        <v>62862.51</v>
      </c>
      <c r="BT492" s="98" t="e">
        <f t="shared" si="350"/>
        <v>#DIV/0!</v>
      </c>
      <c r="BU492" s="35">
        <v>45540</v>
      </c>
      <c r="BV492" s="36" t="s">
        <v>84</v>
      </c>
      <c r="BW492" s="37" t="s">
        <v>90</v>
      </c>
      <c r="BX492" s="38"/>
      <c r="BY492" s="36" t="s">
        <v>84</v>
      </c>
      <c r="BZ492" s="57">
        <v>2023</v>
      </c>
      <c r="CA492" s="32">
        <f>VLOOKUP(BZ492,$GP$1:$GR$17,2,0)</f>
        <v>31680</v>
      </c>
      <c r="CB492" s="32">
        <f>VLOOKUP(BZ492,$GP$1:$GR$17,3,0)</f>
        <v>264294</v>
      </c>
      <c r="CC492" s="32" t="e">
        <f t="shared" si="336"/>
        <v>#DIV/0!</v>
      </c>
      <c r="CD492" s="14" t="str">
        <f t="shared" si="331"/>
        <v/>
      </c>
      <c r="CF492" s="69">
        <f t="shared" si="332"/>
        <v>45540</v>
      </c>
      <c r="CG492" s="69" t="e">
        <f t="shared" si="333"/>
        <v>#DIV/0!</v>
      </c>
      <c r="CH492" s="69" t="e">
        <f t="shared" si="334"/>
        <v>#DIV/0!</v>
      </c>
    </row>
    <row r="493" spans="1:86" x14ac:dyDescent="0.25">
      <c r="A493" s="13"/>
      <c r="B493" s="13"/>
      <c r="C493" s="13"/>
      <c r="D493" s="24"/>
      <c r="E493" s="24"/>
      <c r="F493" s="100">
        <f t="shared" si="324"/>
        <v>0</v>
      </c>
      <c r="G493" s="21"/>
      <c r="J493" s="63"/>
      <c r="L493" s="63" t="s">
        <v>58</v>
      </c>
      <c r="M493" s="23" t="s">
        <v>61</v>
      </c>
      <c r="N493" s="13" t="s">
        <v>170</v>
      </c>
      <c r="O493" s="13" t="s">
        <v>148</v>
      </c>
      <c r="P493" s="13" t="s">
        <v>171</v>
      </c>
      <c r="U493" s="12">
        <f t="shared" si="337"/>
        <v>90</v>
      </c>
      <c r="X493" s="13"/>
      <c r="Y493" s="13"/>
      <c r="AA493" s="34" t="s">
        <v>84</v>
      </c>
      <c r="AB493" s="25">
        <v>0</v>
      </c>
      <c r="AC493" s="25">
        <f t="shared" si="325"/>
        <v>0</v>
      </c>
      <c r="AD493" s="55"/>
      <c r="AE493" s="55"/>
      <c r="AF493" s="45">
        <f t="shared" si="326"/>
        <v>0</v>
      </c>
      <c r="AG493" s="46" t="e">
        <f t="shared" si="338"/>
        <v>#DIV/0!</v>
      </c>
      <c r="AH493" s="26">
        <f t="shared" si="327"/>
        <v>0</v>
      </c>
      <c r="AI493" s="46" t="e">
        <f t="shared" si="339"/>
        <v>#DIV/0!</v>
      </c>
      <c r="AJ493" s="46" t="e">
        <f t="shared" si="340"/>
        <v>#DIV/0!</v>
      </c>
      <c r="AK493" s="61">
        <v>1</v>
      </c>
      <c r="AL493" s="27" t="e">
        <f t="shared" si="341"/>
        <v>#DIV/0!</v>
      </c>
      <c r="AM493" s="25" t="e">
        <f t="shared" si="328"/>
        <v>#DIV/0!</v>
      </c>
      <c r="AN493" s="25" t="e">
        <f t="shared" si="329"/>
        <v>#DIV/0!</v>
      </c>
      <c r="AO493" s="25" t="e">
        <f t="shared" si="342"/>
        <v>#DIV/0!</v>
      </c>
      <c r="AR493" s="11">
        <f t="shared" si="343"/>
        <v>180</v>
      </c>
      <c r="AS493" s="20" t="s">
        <v>147</v>
      </c>
      <c r="AU493" s="13" t="s">
        <v>142</v>
      </c>
      <c r="AV493" s="75" t="e">
        <f>VLOOKUP(AT493,Ülke!$A$1:$D$46,2,0)</f>
        <v>#N/A</v>
      </c>
      <c r="AW493" s="29" t="e">
        <f t="shared" si="344"/>
        <v>#DIV/0!</v>
      </c>
      <c r="AX493" s="64" t="e">
        <f t="shared" si="345"/>
        <v>#DIV/0!</v>
      </c>
      <c r="AY493" s="65">
        <v>43846</v>
      </c>
      <c r="AZ493" s="65">
        <v>44675</v>
      </c>
      <c r="BA493" s="50">
        <f t="shared" si="346"/>
        <v>-44675</v>
      </c>
      <c r="BB493" s="66" t="e">
        <f t="shared" si="347"/>
        <v>#DIV/0!</v>
      </c>
      <c r="BC493" s="67">
        <v>44676</v>
      </c>
      <c r="BD493" s="66" t="s">
        <v>118</v>
      </c>
      <c r="BE493" s="58" t="e">
        <f t="shared" si="348"/>
        <v>#DIV/0!</v>
      </c>
      <c r="BF493" s="30" t="e">
        <f t="shared" si="323"/>
        <v>#DIV/0!</v>
      </c>
      <c r="BG493" s="31"/>
      <c r="BH493" s="32" t="e">
        <f t="shared" si="349"/>
        <v>#DIV/0!</v>
      </c>
      <c r="BI493" s="28">
        <v>0.05</v>
      </c>
      <c r="BJ493" s="28">
        <v>2.5000000000000001E-2</v>
      </c>
      <c r="BK493" s="33" t="e">
        <f t="shared" si="330"/>
        <v>#DIV/0!</v>
      </c>
      <c r="BL493" s="33" t="e">
        <f t="shared" si="335"/>
        <v>#DIV/0!</v>
      </c>
      <c r="BM493" s="48" t="s">
        <v>139</v>
      </c>
      <c r="BO493" s="14" t="s">
        <v>84</v>
      </c>
      <c r="BP493" s="68"/>
      <c r="BQ493" s="14"/>
      <c r="BR493" s="35">
        <v>1257250.1000000001</v>
      </c>
      <c r="BS493" s="73">
        <v>62862.51</v>
      </c>
      <c r="BT493" s="98" t="e">
        <f t="shared" si="350"/>
        <v>#DIV/0!</v>
      </c>
      <c r="BU493" s="35">
        <v>45540</v>
      </c>
      <c r="BV493" s="36" t="s">
        <v>84</v>
      </c>
      <c r="BW493" s="37" t="s">
        <v>90</v>
      </c>
      <c r="BX493" s="38"/>
      <c r="BY493" s="36" t="s">
        <v>84</v>
      </c>
      <c r="BZ493" s="57">
        <v>2023</v>
      </c>
      <c r="CA493" s="32">
        <f>VLOOKUP(BZ493,$GP$1:$GR$17,2,0)</f>
        <v>31680</v>
      </c>
      <c r="CB493" s="32">
        <f>VLOOKUP(BZ493,$GP$1:$GR$17,3,0)</f>
        <v>264294</v>
      </c>
      <c r="CC493" s="32" t="e">
        <f t="shared" si="336"/>
        <v>#DIV/0!</v>
      </c>
      <c r="CD493" s="14" t="str">
        <f t="shared" si="331"/>
        <v/>
      </c>
      <c r="CF493" s="69">
        <f t="shared" si="332"/>
        <v>45540</v>
      </c>
      <c r="CG493" s="69" t="e">
        <f t="shared" si="333"/>
        <v>#DIV/0!</v>
      </c>
      <c r="CH493" s="69" t="e">
        <f t="shared" si="334"/>
        <v>#DIV/0!</v>
      </c>
    </row>
    <row r="494" spans="1:86" x14ac:dyDescent="0.25">
      <c r="A494" s="13"/>
      <c r="B494" s="13"/>
      <c r="C494" s="13"/>
      <c r="D494" s="24"/>
      <c r="E494" s="24"/>
      <c r="F494" s="100">
        <f t="shared" si="324"/>
        <v>0</v>
      </c>
      <c r="G494" s="21"/>
      <c r="J494" s="63"/>
      <c r="L494" s="63" t="s">
        <v>58</v>
      </c>
      <c r="M494" s="23" t="s">
        <v>61</v>
      </c>
      <c r="N494" s="13" t="s">
        <v>170</v>
      </c>
      <c r="O494" s="13" t="s">
        <v>148</v>
      </c>
      <c r="P494" s="13" t="s">
        <v>171</v>
      </c>
      <c r="U494" s="12">
        <f t="shared" si="337"/>
        <v>90</v>
      </c>
      <c r="X494" s="13"/>
      <c r="Y494" s="13"/>
      <c r="AA494" s="34" t="s">
        <v>84</v>
      </c>
      <c r="AB494" s="25">
        <v>0</v>
      </c>
      <c r="AC494" s="25">
        <f t="shared" si="325"/>
        <v>0</v>
      </c>
      <c r="AD494" s="55"/>
      <c r="AE494" s="55"/>
      <c r="AF494" s="45">
        <f t="shared" si="326"/>
        <v>0</v>
      </c>
      <c r="AG494" s="46" t="e">
        <f t="shared" si="338"/>
        <v>#DIV/0!</v>
      </c>
      <c r="AH494" s="26">
        <f t="shared" si="327"/>
        <v>0</v>
      </c>
      <c r="AI494" s="46" t="e">
        <f t="shared" si="339"/>
        <v>#DIV/0!</v>
      </c>
      <c r="AJ494" s="46" t="e">
        <f t="shared" si="340"/>
        <v>#DIV/0!</v>
      </c>
      <c r="AK494" s="61">
        <v>1</v>
      </c>
      <c r="AL494" s="27" t="e">
        <f t="shared" si="341"/>
        <v>#DIV/0!</v>
      </c>
      <c r="AM494" s="25" t="e">
        <f t="shared" si="328"/>
        <v>#DIV/0!</v>
      </c>
      <c r="AN494" s="25" t="e">
        <f t="shared" si="329"/>
        <v>#DIV/0!</v>
      </c>
      <c r="AO494" s="25" t="e">
        <f t="shared" si="342"/>
        <v>#DIV/0!</v>
      </c>
      <c r="AR494" s="11">
        <f t="shared" si="343"/>
        <v>180</v>
      </c>
      <c r="AS494" s="20" t="s">
        <v>147</v>
      </c>
      <c r="AU494" s="13" t="s">
        <v>142</v>
      </c>
      <c r="AV494" s="75" t="e">
        <f>VLOOKUP(AT494,Ülke!$A$1:$D$46,2,0)</f>
        <v>#N/A</v>
      </c>
      <c r="AW494" s="29" t="e">
        <f t="shared" si="344"/>
        <v>#DIV/0!</v>
      </c>
      <c r="AX494" s="64" t="e">
        <f t="shared" si="345"/>
        <v>#DIV/0!</v>
      </c>
      <c r="AY494" s="65">
        <v>43846</v>
      </c>
      <c r="AZ494" s="65">
        <v>44675</v>
      </c>
      <c r="BA494" s="50">
        <f t="shared" si="346"/>
        <v>-44675</v>
      </c>
      <c r="BB494" s="66" t="e">
        <f t="shared" si="347"/>
        <v>#DIV/0!</v>
      </c>
      <c r="BC494" s="67">
        <v>44676</v>
      </c>
      <c r="BD494" s="66" t="s">
        <v>118</v>
      </c>
      <c r="BE494" s="58" t="e">
        <f t="shared" si="348"/>
        <v>#DIV/0!</v>
      </c>
      <c r="BF494" s="30" t="e">
        <f t="shared" si="323"/>
        <v>#DIV/0!</v>
      </c>
      <c r="BG494" s="31"/>
      <c r="BH494" s="32" t="e">
        <f t="shared" si="349"/>
        <v>#DIV/0!</v>
      </c>
      <c r="BI494" s="28">
        <v>0.05</v>
      </c>
      <c r="BJ494" s="28">
        <v>2.5000000000000001E-2</v>
      </c>
      <c r="BK494" s="33" t="e">
        <f t="shared" si="330"/>
        <v>#DIV/0!</v>
      </c>
      <c r="BL494" s="33" t="e">
        <f t="shared" si="335"/>
        <v>#DIV/0!</v>
      </c>
      <c r="BM494" s="48" t="s">
        <v>139</v>
      </c>
      <c r="BO494" s="14" t="s">
        <v>84</v>
      </c>
      <c r="BP494" s="68"/>
      <c r="BQ494" s="14"/>
      <c r="BR494" s="35">
        <v>1257250.1000000001</v>
      </c>
      <c r="BS494" s="73">
        <v>62862.51</v>
      </c>
      <c r="BT494" s="98" t="e">
        <f t="shared" si="350"/>
        <v>#DIV/0!</v>
      </c>
      <c r="BU494" s="35">
        <v>45540</v>
      </c>
      <c r="BV494" s="36" t="s">
        <v>84</v>
      </c>
      <c r="BW494" s="37" t="s">
        <v>90</v>
      </c>
      <c r="BX494" s="38"/>
      <c r="BY494" s="36" t="s">
        <v>84</v>
      </c>
      <c r="BZ494" s="57">
        <v>2023</v>
      </c>
      <c r="CA494" s="32">
        <f>VLOOKUP(BZ494,$GP$1:$GR$17,2,0)</f>
        <v>31680</v>
      </c>
      <c r="CB494" s="32">
        <f>VLOOKUP(BZ494,$GP$1:$GR$17,3,0)</f>
        <v>264294</v>
      </c>
      <c r="CC494" s="32" t="e">
        <f t="shared" si="336"/>
        <v>#DIV/0!</v>
      </c>
      <c r="CD494" s="14" t="str">
        <f t="shared" si="331"/>
        <v/>
      </c>
      <c r="CF494" s="69">
        <f t="shared" si="332"/>
        <v>45540</v>
      </c>
      <c r="CG494" s="69" t="e">
        <f t="shared" si="333"/>
        <v>#DIV/0!</v>
      </c>
      <c r="CH494" s="69" t="e">
        <f t="shared" si="334"/>
        <v>#DIV/0!</v>
      </c>
    </row>
    <row r="495" spans="1:86" x14ac:dyDescent="0.25">
      <c r="A495" s="13"/>
      <c r="B495" s="13"/>
      <c r="C495" s="13"/>
      <c r="D495" s="24"/>
      <c r="E495" s="24"/>
      <c r="F495" s="100">
        <f t="shared" si="324"/>
        <v>0</v>
      </c>
      <c r="G495" s="21"/>
      <c r="J495" s="63"/>
      <c r="L495" s="63" t="s">
        <v>58</v>
      </c>
      <c r="M495" s="23" t="s">
        <v>61</v>
      </c>
      <c r="N495" s="13" t="s">
        <v>170</v>
      </c>
      <c r="O495" s="13" t="s">
        <v>148</v>
      </c>
      <c r="P495" s="13" t="s">
        <v>171</v>
      </c>
      <c r="U495" s="12">
        <f t="shared" si="337"/>
        <v>90</v>
      </c>
      <c r="X495" s="13"/>
      <c r="Y495" s="13"/>
      <c r="AA495" s="34" t="s">
        <v>84</v>
      </c>
      <c r="AB495" s="25">
        <v>0</v>
      </c>
      <c r="AC495" s="25">
        <f t="shared" si="325"/>
        <v>0</v>
      </c>
      <c r="AD495" s="55"/>
      <c r="AE495" s="55"/>
      <c r="AF495" s="45">
        <f t="shared" si="326"/>
        <v>0</v>
      </c>
      <c r="AG495" s="46" t="e">
        <f t="shared" si="338"/>
        <v>#DIV/0!</v>
      </c>
      <c r="AH495" s="26">
        <f t="shared" si="327"/>
        <v>0</v>
      </c>
      <c r="AI495" s="46" t="e">
        <f t="shared" si="339"/>
        <v>#DIV/0!</v>
      </c>
      <c r="AJ495" s="46" t="e">
        <f t="shared" si="340"/>
        <v>#DIV/0!</v>
      </c>
      <c r="AK495" s="61">
        <v>1</v>
      </c>
      <c r="AL495" s="27" t="e">
        <f t="shared" si="341"/>
        <v>#DIV/0!</v>
      </c>
      <c r="AM495" s="25" t="e">
        <f t="shared" si="328"/>
        <v>#DIV/0!</v>
      </c>
      <c r="AN495" s="25" t="e">
        <f t="shared" si="329"/>
        <v>#DIV/0!</v>
      </c>
      <c r="AO495" s="25" t="e">
        <f t="shared" si="342"/>
        <v>#DIV/0!</v>
      </c>
      <c r="AR495" s="11">
        <f t="shared" si="343"/>
        <v>180</v>
      </c>
      <c r="AS495" s="20" t="s">
        <v>147</v>
      </c>
      <c r="AU495" s="13" t="s">
        <v>142</v>
      </c>
      <c r="AV495" s="75" t="e">
        <f>VLOOKUP(AT495,Ülke!$A$1:$D$46,2,0)</f>
        <v>#N/A</v>
      </c>
      <c r="AW495" s="29" t="e">
        <f t="shared" si="344"/>
        <v>#DIV/0!</v>
      </c>
      <c r="AX495" s="64" t="e">
        <f t="shared" si="345"/>
        <v>#DIV/0!</v>
      </c>
      <c r="AY495" s="65">
        <v>43846</v>
      </c>
      <c r="AZ495" s="65">
        <v>44675</v>
      </c>
      <c r="BA495" s="50">
        <f t="shared" si="346"/>
        <v>-44675</v>
      </c>
      <c r="BB495" s="66" t="e">
        <f t="shared" si="347"/>
        <v>#DIV/0!</v>
      </c>
      <c r="BC495" s="67">
        <v>44676</v>
      </c>
      <c r="BD495" s="66" t="s">
        <v>118</v>
      </c>
      <c r="BE495" s="58" t="e">
        <f t="shared" si="348"/>
        <v>#DIV/0!</v>
      </c>
      <c r="BF495" s="30" t="e">
        <f t="shared" si="323"/>
        <v>#DIV/0!</v>
      </c>
      <c r="BG495" s="31"/>
      <c r="BH495" s="32" t="e">
        <f t="shared" si="349"/>
        <v>#DIV/0!</v>
      </c>
      <c r="BI495" s="28">
        <v>0.05</v>
      </c>
      <c r="BJ495" s="28">
        <v>2.5000000000000001E-2</v>
      </c>
      <c r="BK495" s="33" t="e">
        <f t="shared" si="330"/>
        <v>#DIV/0!</v>
      </c>
      <c r="BL495" s="33" t="e">
        <f t="shared" si="335"/>
        <v>#DIV/0!</v>
      </c>
      <c r="BM495" s="48" t="s">
        <v>139</v>
      </c>
      <c r="BO495" s="14" t="s">
        <v>84</v>
      </c>
      <c r="BP495" s="68"/>
      <c r="BQ495" s="14"/>
      <c r="BR495" s="35">
        <v>1257250.1000000001</v>
      </c>
      <c r="BS495" s="73">
        <v>62862.51</v>
      </c>
      <c r="BT495" s="98" t="e">
        <f t="shared" si="350"/>
        <v>#DIV/0!</v>
      </c>
      <c r="BU495" s="35">
        <v>45540</v>
      </c>
      <c r="BV495" s="36" t="s">
        <v>84</v>
      </c>
      <c r="BW495" s="37" t="s">
        <v>90</v>
      </c>
      <c r="BX495" s="38"/>
      <c r="BY495" s="36" t="s">
        <v>84</v>
      </c>
      <c r="BZ495" s="57">
        <v>2023</v>
      </c>
      <c r="CA495" s="32">
        <f>VLOOKUP(BZ495,$GP$1:$GR$17,2,0)</f>
        <v>31680</v>
      </c>
      <c r="CB495" s="32">
        <f>VLOOKUP(BZ495,$GP$1:$GR$17,3,0)</f>
        <v>264294</v>
      </c>
      <c r="CC495" s="32" t="e">
        <f t="shared" si="336"/>
        <v>#DIV/0!</v>
      </c>
      <c r="CD495" s="14" t="str">
        <f t="shared" si="331"/>
        <v/>
      </c>
      <c r="CF495" s="69">
        <f t="shared" si="332"/>
        <v>45540</v>
      </c>
      <c r="CG495" s="69" t="e">
        <f t="shared" si="333"/>
        <v>#DIV/0!</v>
      </c>
      <c r="CH495" s="69" t="e">
        <f t="shared" si="334"/>
        <v>#DIV/0!</v>
      </c>
    </row>
    <row r="496" spans="1:86" x14ac:dyDescent="0.25">
      <c r="A496" s="13"/>
      <c r="B496" s="13"/>
      <c r="C496" s="13"/>
      <c r="D496" s="24"/>
      <c r="E496" s="24"/>
      <c r="F496" s="100">
        <f t="shared" si="324"/>
        <v>0</v>
      </c>
      <c r="G496" s="21"/>
      <c r="J496" s="63"/>
      <c r="L496" s="63" t="s">
        <v>58</v>
      </c>
      <c r="M496" s="23" t="s">
        <v>61</v>
      </c>
      <c r="N496" s="13" t="s">
        <v>170</v>
      </c>
      <c r="O496" s="13" t="s">
        <v>148</v>
      </c>
      <c r="P496" s="13" t="s">
        <v>171</v>
      </c>
      <c r="U496" s="12">
        <f t="shared" si="337"/>
        <v>90</v>
      </c>
      <c r="X496" s="13"/>
      <c r="Y496" s="13"/>
      <c r="AA496" s="34" t="s">
        <v>84</v>
      </c>
      <c r="AB496" s="25">
        <v>0</v>
      </c>
      <c r="AC496" s="25">
        <f t="shared" si="325"/>
        <v>0</v>
      </c>
      <c r="AD496" s="55"/>
      <c r="AE496" s="55"/>
      <c r="AF496" s="45">
        <f t="shared" si="326"/>
        <v>0</v>
      </c>
      <c r="AG496" s="46" t="e">
        <f t="shared" si="338"/>
        <v>#DIV/0!</v>
      </c>
      <c r="AH496" s="26">
        <f t="shared" si="327"/>
        <v>0</v>
      </c>
      <c r="AI496" s="46" t="e">
        <f t="shared" si="339"/>
        <v>#DIV/0!</v>
      </c>
      <c r="AJ496" s="46" t="e">
        <f t="shared" si="340"/>
        <v>#DIV/0!</v>
      </c>
      <c r="AK496" s="61">
        <v>1</v>
      </c>
      <c r="AL496" s="27" t="e">
        <f t="shared" si="341"/>
        <v>#DIV/0!</v>
      </c>
      <c r="AM496" s="25" t="e">
        <f t="shared" si="328"/>
        <v>#DIV/0!</v>
      </c>
      <c r="AN496" s="25" t="e">
        <f t="shared" si="329"/>
        <v>#DIV/0!</v>
      </c>
      <c r="AO496" s="25" t="e">
        <f t="shared" si="342"/>
        <v>#DIV/0!</v>
      </c>
      <c r="AR496" s="11">
        <f t="shared" si="343"/>
        <v>180</v>
      </c>
      <c r="AS496" s="20" t="s">
        <v>147</v>
      </c>
      <c r="AU496" s="13" t="s">
        <v>142</v>
      </c>
      <c r="AV496" s="75" t="e">
        <f>VLOOKUP(AT496,Ülke!$A$1:$D$46,2,0)</f>
        <v>#N/A</v>
      </c>
      <c r="AW496" s="29" t="e">
        <f t="shared" si="344"/>
        <v>#DIV/0!</v>
      </c>
      <c r="AX496" s="64" t="e">
        <f t="shared" si="345"/>
        <v>#DIV/0!</v>
      </c>
      <c r="AY496" s="65">
        <v>43846</v>
      </c>
      <c r="AZ496" s="65">
        <v>44675</v>
      </c>
      <c r="BA496" s="50">
        <f t="shared" si="346"/>
        <v>-44675</v>
      </c>
      <c r="BB496" s="66" t="e">
        <f t="shared" si="347"/>
        <v>#DIV/0!</v>
      </c>
      <c r="BC496" s="67">
        <v>44676</v>
      </c>
      <c r="BD496" s="66" t="s">
        <v>118</v>
      </c>
      <c r="BE496" s="58" t="e">
        <f t="shared" si="348"/>
        <v>#DIV/0!</v>
      </c>
      <c r="BF496" s="30" t="e">
        <f t="shared" si="323"/>
        <v>#DIV/0!</v>
      </c>
      <c r="BG496" s="31"/>
      <c r="BH496" s="32" t="e">
        <f t="shared" si="349"/>
        <v>#DIV/0!</v>
      </c>
      <c r="BI496" s="28">
        <v>0.05</v>
      </c>
      <c r="BJ496" s="28">
        <v>2.5000000000000001E-2</v>
      </c>
      <c r="BK496" s="33" t="e">
        <f t="shared" si="330"/>
        <v>#DIV/0!</v>
      </c>
      <c r="BL496" s="33" t="e">
        <f t="shared" si="335"/>
        <v>#DIV/0!</v>
      </c>
      <c r="BM496" s="48" t="s">
        <v>139</v>
      </c>
      <c r="BO496" s="14" t="s">
        <v>84</v>
      </c>
      <c r="BP496" s="68"/>
      <c r="BQ496" s="14"/>
      <c r="BR496" s="35">
        <v>1257250.1000000001</v>
      </c>
      <c r="BS496" s="73">
        <v>62862.51</v>
      </c>
      <c r="BT496" s="98" t="e">
        <f t="shared" si="350"/>
        <v>#DIV/0!</v>
      </c>
      <c r="BU496" s="35">
        <v>45540</v>
      </c>
      <c r="BV496" s="36" t="s">
        <v>84</v>
      </c>
      <c r="BW496" s="37" t="s">
        <v>90</v>
      </c>
      <c r="BX496" s="38"/>
      <c r="BY496" s="36" t="s">
        <v>84</v>
      </c>
      <c r="BZ496" s="57">
        <v>2023</v>
      </c>
      <c r="CA496" s="32">
        <f>VLOOKUP(BZ496,$GP$1:$GR$17,2,0)</f>
        <v>31680</v>
      </c>
      <c r="CB496" s="32">
        <f>VLOOKUP(BZ496,$GP$1:$GR$17,3,0)</f>
        <v>264294</v>
      </c>
      <c r="CC496" s="32" t="e">
        <f t="shared" si="336"/>
        <v>#DIV/0!</v>
      </c>
      <c r="CD496" s="14" t="str">
        <f t="shared" si="331"/>
        <v/>
      </c>
      <c r="CF496" s="69">
        <f t="shared" si="332"/>
        <v>45540</v>
      </c>
      <c r="CG496" s="69" t="e">
        <f t="shared" si="333"/>
        <v>#DIV/0!</v>
      </c>
      <c r="CH496" s="69" t="e">
        <f t="shared" si="334"/>
        <v>#DIV/0!</v>
      </c>
    </row>
    <row r="497" spans="1:86" x14ac:dyDescent="0.25">
      <c r="A497" s="13"/>
      <c r="B497" s="13"/>
      <c r="C497" s="13"/>
      <c r="D497" s="24"/>
      <c r="E497" s="24"/>
      <c r="F497" s="100">
        <f t="shared" si="324"/>
        <v>0</v>
      </c>
      <c r="G497" s="21"/>
      <c r="J497" s="63"/>
      <c r="L497" s="63" t="s">
        <v>58</v>
      </c>
      <c r="M497" s="23" t="s">
        <v>61</v>
      </c>
      <c r="N497" s="13" t="s">
        <v>170</v>
      </c>
      <c r="O497" s="13" t="s">
        <v>148</v>
      </c>
      <c r="P497" s="13" t="s">
        <v>171</v>
      </c>
      <c r="U497" s="12">
        <f t="shared" si="337"/>
        <v>90</v>
      </c>
      <c r="X497" s="13"/>
      <c r="Y497" s="13"/>
      <c r="AA497" s="34" t="s">
        <v>84</v>
      </c>
      <c r="AB497" s="25">
        <v>0</v>
      </c>
      <c r="AC497" s="25">
        <f t="shared" si="325"/>
        <v>0</v>
      </c>
      <c r="AD497" s="55"/>
      <c r="AE497" s="55"/>
      <c r="AF497" s="45">
        <f t="shared" si="326"/>
        <v>0</v>
      </c>
      <c r="AG497" s="46" t="e">
        <f t="shared" si="338"/>
        <v>#DIV/0!</v>
      </c>
      <c r="AH497" s="26">
        <f t="shared" si="327"/>
        <v>0</v>
      </c>
      <c r="AI497" s="46" t="e">
        <f t="shared" si="339"/>
        <v>#DIV/0!</v>
      </c>
      <c r="AJ497" s="46" t="e">
        <f t="shared" si="340"/>
        <v>#DIV/0!</v>
      </c>
      <c r="AK497" s="61">
        <v>1</v>
      </c>
      <c r="AL497" s="27" t="e">
        <f t="shared" si="341"/>
        <v>#DIV/0!</v>
      </c>
      <c r="AM497" s="25" t="e">
        <f t="shared" si="328"/>
        <v>#DIV/0!</v>
      </c>
      <c r="AN497" s="25" t="e">
        <f t="shared" si="329"/>
        <v>#DIV/0!</v>
      </c>
      <c r="AO497" s="25" t="e">
        <f t="shared" si="342"/>
        <v>#DIV/0!</v>
      </c>
      <c r="AR497" s="11">
        <f t="shared" si="343"/>
        <v>180</v>
      </c>
      <c r="AS497" s="20" t="s">
        <v>147</v>
      </c>
      <c r="AU497" s="13" t="s">
        <v>142</v>
      </c>
      <c r="AV497" s="75" t="e">
        <f>VLOOKUP(AT497,Ülke!$A$1:$D$46,2,0)</f>
        <v>#N/A</v>
      </c>
      <c r="AW497" s="29" t="e">
        <f t="shared" si="344"/>
        <v>#DIV/0!</v>
      </c>
      <c r="AX497" s="64" t="e">
        <f t="shared" si="345"/>
        <v>#DIV/0!</v>
      </c>
      <c r="AY497" s="65">
        <v>43846</v>
      </c>
      <c r="AZ497" s="65">
        <v>44675</v>
      </c>
      <c r="BA497" s="50">
        <f t="shared" si="346"/>
        <v>-44675</v>
      </c>
      <c r="BB497" s="66" t="e">
        <f t="shared" si="347"/>
        <v>#DIV/0!</v>
      </c>
      <c r="BC497" s="67">
        <v>44676</v>
      </c>
      <c r="BD497" s="66" t="s">
        <v>118</v>
      </c>
      <c r="BE497" s="58" t="e">
        <f t="shared" si="348"/>
        <v>#DIV/0!</v>
      </c>
      <c r="BF497" s="30" t="e">
        <f t="shared" si="323"/>
        <v>#DIV/0!</v>
      </c>
      <c r="BG497" s="31"/>
      <c r="BH497" s="32" t="e">
        <f t="shared" si="349"/>
        <v>#DIV/0!</v>
      </c>
      <c r="BI497" s="28">
        <v>0.05</v>
      </c>
      <c r="BJ497" s="28">
        <v>2.5000000000000001E-2</v>
      </c>
      <c r="BK497" s="33" t="e">
        <f t="shared" si="330"/>
        <v>#DIV/0!</v>
      </c>
      <c r="BL497" s="33" t="e">
        <f t="shared" si="335"/>
        <v>#DIV/0!</v>
      </c>
      <c r="BM497" s="48" t="s">
        <v>139</v>
      </c>
      <c r="BO497" s="14" t="s">
        <v>84</v>
      </c>
      <c r="BP497" s="68"/>
      <c r="BQ497" s="14"/>
      <c r="BR497" s="35">
        <v>1257250.1000000001</v>
      </c>
      <c r="BS497" s="73">
        <v>62862.51</v>
      </c>
      <c r="BT497" s="98" t="e">
        <f t="shared" si="350"/>
        <v>#DIV/0!</v>
      </c>
      <c r="BU497" s="35">
        <v>45540</v>
      </c>
      <c r="BV497" s="36" t="s">
        <v>84</v>
      </c>
      <c r="BW497" s="37" t="s">
        <v>90</v>
      </c>
      <c r="BX497" s="38"/>
      <c r="BY497" s="36" t="s">
        <v>84</v>
      </c>
      <c r="BZ497" s="57">
        <v>2023</v>
      </c>
      <c r="CA497" s="32">
        <f>VLOOKUP(BZ497,$GP$1:$GR$17,2,0)</f>
        <v>31680</v>
      </c>
      <c r="CB497" s="32">
        <f>VLOOKUP(BZ497,$GP$1:$GR$17,3,0)</f>
        <v>264294</v>
      </c>
      <c r="CC497" s="32" t="e">
        <f t="shared" si="336"/>
        <v>#DIV/0!</v>
      </c>
      <c r="CD497" s="14" t="str">
        <f t="shared" si="331"/>
        <v/>
      </c>
      <c r="CF497" s="69">
        <f t="shared" si="332"/>
        <v>45540</v>
      </c>
      <c r="CG497" s="69" t="e">
        <f t="shared" si="333"/>
        <v>#DIV/0!</v>
      </c>
      <c r="CH497" s="69" t="e">
        <f t="shared" si="334"/>
        <v>#DIV/0!</v>
      </c>
    </row>
    <row r="498" spans="1:86" x14ac:dyDescent="0.25">
      <c r="A498" s="13"/>
      <c r="B498" s="13"/>
      <c r="C498" s="13"/>
      <c r="D498" s="24"/>
      <c r="E498" s="24"/>
      <c r="F498" s="100">
        <f t="shared" si="324"/>
        <v>0</v>
      </c>
      <c r="G498" s="21"/>
      <c r="J498" s="63"/>
      <c r="L498" s="63" t="s">
        <v>58</v>
      </c>
      <c r="M498" s="23" t="s">
        <v>61</v>
      </c>
      <c r="N498" s="13" t="s">
        <v>170</v>
      </c>
      <c r="O498" s="13" t="s">
        <v>148</v>
      </c>
      <c r="P498" s="13" t="s">
        <v>171</v>
      </c>
      <c r="U498" s="12">
        <f t="shared" si="337"/>
        <v>90</v>
      </c>
      <c r="X498" s="13"/>
      <c r="Y498" s="13"/>
      <c r="AA498" s="34" t="s">
        <v>84</v>
      </c>
      <c r="AB498" s="25">
        <v>0</v>
      </c>
      <c r="AC498" s="25">
        <f t="shared" si="325"/>
        <v>0</v>
      </c>
      <c r="AD498" s="55"/>
      <c r="AE498" s="55"/>
      <c r="AF498" s="45">
        <f t="shared" si="326"/>
        <v>0</v>
      </c>
      <c r="AG498" s="46" t="e">
        <f t="shared" si="338"/>
        <v>#DIV/0!</v>
      </c>
      <c r="AH498" s="26">
        <f t="shared" si="327"/>
        <v>0</v>
      </c>
      <c r="AI498" s="46" t="e">
        <f t="shared" si="339"/>
        <v>#DIV/0!</v>
      </c>
      <c r="AJ498" s="46" t="e">
        <f t="shared" si="340"/>
        <v>#DIV/0!</v>
      </c>
      <c r="AK498" s="61">
        <v>1</v>
      </c>
      <c r="AL498" s="27" t="e">
        <f t="shared" si="341"/>
        <v>#DIV/0!</v>
      </c>
      <c r="AM498" s="25" t="e">
        <f t="shared" si="328"/>
        <v>#DIV/0!</v>
      </c>
      <c r="AN498" s="25" t="e">
        <f t="shared" si="329"/>
        <v>#DIV/0!</v>
      </c>
      <c r="AO498" s="25" t="e">
        <f t="shared" si="342"/>
        <v>#DIV/0!</v>
      </c>
      <c r="AR498" s="11">
        <f t="shared" si="343"/>
        <v>180</v>
      </c>
      <c r="AS498" s="20" t="s">
        <v>147</v>
      </c>
      <c r="AU498" s="13" t="s">
        <v>142</v>
      </c>
      <c r="AV498" s="75" t="e">
        <f>VLOOKUP(AT498,Ülke!$A$1:$D$46,2,0)</f>
        <v>#N/A</v>
      </c>
      <c r="AW498" s="29" t="e">
        <f t="shared" si="344"/>
        <v>#DIV/0!</v>
      </c>
      <c r="AX498" s="64" t="e">
        <f t="shared" si="345"/>
        <v>#DIV/0!</v>
      </c>
      <c r="AY498" s="65">
        <v>43846</v>
      </c>
      <c r="AZ498" s="65">
        <v>44675</v>
      </c>
      <c r="BA498" s="50">
        <f t="shared" si="346"/>
        <v>-44675</v>
      </c>
      <c r="BB498" s="66" t="e">
        <f t="shared" si="347"/>
        <v>#DIV/0!</v>
      </c>
      <c r="BC498" s="67">
        <v>44676</v>
      </c>
      <c r="BD498" s="66" t="s">
        <v>118</v>
      </c>
      <c r="BE498" s="58" t="e">
        <f t="shared" si="348"/>
        <v>#DIV/0!</v>
      </c>
      <c r="BF498" s="30" t="e">
        <f t="shared" si="323"/>
        <v>#DIV/0!</v>
      </c>
      <c r="BG498" s="31"/>
      <c r="BH498" s="32" t="e">
        <f t="shared" si="349"/>
        <v>#DIV/0!</v>
      </c>
      <c r="BI498" s="28">
        <v>0.05</v>
      </c>
      <c r="BJ498" s="28">
        <v>2.5000000000000001E-2</v>
      </c>
      <c r="BK498" s="33" t="e">
        <f t="shared" si="330"/>
        <v>#DIV/0!</v>
      </c>
      <c r="BL498" s="33" t="e">
        <f t="shared" si="335"/>
        <v>#DIV/0!</v>
      </c>
      <c r="BM498" s="48" t="s">
        <v>139</v>
      </c>
      <c r="BO498" s="14" t="s">
        <v>84</v>
      </c>
      <c r="BP498" s="68"/>
      <c r="BQ498" s="14"/>
      <c r="BR498" s="35">
        <v>1257250.1000000001</v>
      </c>
      <c r="BS498" s="73">
        <v>62862.51</v>
      </c>
      <c r="BT498" s="98" t="e">
        <f t="shared" si="350"/>
        <v>#DIV/0!</v>
      </c>
      <c r="BU498" s="35">
        <v>45540</v>
      </c>
      <c r="BV498" s="36" t="s">
        <v>84</v>
      </c>
      <c r="BW498" s="37" t="s">
        <v>90</v>
      </c>
      <c r="BX498" s="38"/>
      <c r="BY498" s="36" t="s">
        <v>84</v>
      </c>
      <c r="BZ498" s="57">
        <v>2023</v>
      </c>
      <c r="CA498" s="32">
        <f>VLOOKUP(BZ498,$GP$1:$GR$17,2,0)</f>
        <v>31680</v>
      </c>
      <c r="CB498" s="32">
        <f>VLOOKUP(BZ498,$GP$1:$GR$17,3,0)</f>
        <v>264294</v>
      </c>
      <c r="CC498" s="32" t="e">
        <f t="shared" si="336"/>
        <v>#DIV/0!</v>
      </c>
      <c r="CD498" s="14" t="str">
        <f t="shared" si="331"/>
        <v/>
      </c>
      <c r="CF498" s="69">
        <f t="shared" si="332"/>
        <v>45540</v>
      </c>
      <c r="CG498" s="69" t="e">
        <f t="shared" si="333"/>
        <v>#DIV/0!</v>
      </c>
      <c r="CH498" s="69" t="e">
        <f t="shared" si="334"/>
        <v>#DIV/0!</v>
      </c>
    </row>
    <row r="499" spans="1:86" x14ac:dyDescent="0.25">
      <c r="A499" s="13"/>
      <c r="B499" s="13"/>
      <c r="C499" s="13"/>
      <c r="D499" s="24"/>
      <c r="E499" s="24"/>
      <c r="F499" s="100">
        <f t="shared" si="324"/>
        <v>0</v>
      </c>
      <c r="G499" s="21"/>
      <c r="J499" s="63"/>
      <c r="L499" s="63" t="s">
        <v>58</v>
      </c>
      <c r="M499" s="23" t="s">
        <v>61</v>
      </c>
      <c r="N499" s="13" t="s">
        <v>170</v>
      </c>
      <c r="O499" s="13" t="s">
        <v>148</v>
      </c>
      <c r="P499" s="13" t="s">
        <v>171</v>
      </c>
      <c r="U499" s="12">
        <f t="shared" si="337"/>
        <v>90</v>
      </c>
      <c r="X499" s="13"/>
      <c r="Y499" s="13"/>
      <c r="AA499" s="34" t="s">
        <v>84</v>
      </c>
      <c r="AB499" s="25">
        <v>0</v>
      </c>
      <c r="AC499" s="25">
        <f t="shared" si="325"/>
        <v>0</v>
      </c>
      <c r="AD499" s="55"/>
      <c r="AE499" s="55"/>
      <c r="AF499" s="45">
        <f t="shared" si="326"/>
        <v>0</v>
      </c>
      <c r="AG499" s="46" t="e">
        <f t="shared" si="338"/>
        <v>#DIV/0!</v>
      </c>
      <c r="AH499" s="26">
        <f t="shared" si="327"/>
        <v>0</v>
      </c>
      <c r="AI499" s="46" t="e">
        <f t="shared" si="339"/>
        <v>#DIV/0!</v>
      </c>
      <c r="AJ499" s="46" t="e">
        <f t="shared" si="340"/>
        <v>#DIV/0!</v>
      </c>
      <c r="AK499" s="61">
        <v>1</v>
      </c>
      <c r="AL499" s="27" t="e">
        <f t="shared" si="341"/>
        <v>#DIV/0!</v>
      </c>
      <c r="AM499" s="25" t="e">
        <f t="shared" si="328"/>
        <v>#DIV/0!</v>
      </c>
      <c r="AN499" s="25" t="e">
        <f t="shared" si="329"/>
        <v>#DIV/0!</v>
      </c>
      <c r="AO499" s="25" t="e">
        <f t="shared" si="342"/>
        <v>#DIV/0!</v>
      </c>
      <c r="AR499" s="11">
        <f t="shared" si="343"/>
        <v>180</v>
      </c>
      <c r="AS499" s="20" t="s">
        <v>147</v>
      </c>
      <c r="AU499" s="13" t="s">
        <v>142</v>
      </c>
      <c r="AV499" s="75" t="e">
        <f>VLOOKUP(AT499,Ülke!$A$1:$D$46,2,0)</f>
        <v>#N/A</v>
      </c>
      <c r="AW499" s="29" t="e">
        <f t="shared" si="344"/>
        <v>#DIV/0!</v>
      </c>
      <c r="AX499" s="64" t="e">
        <f t="shared" si="345"/>
        <v>#DIV/0!</v>
      </c>
      <c r="AY499" s="65">
        <v>43846</v>
      </c>
      <c r="AZ499" s="65">
        <v>44675</v>
      </c>
      <c r="BA499" s="50">
        <f t="shared" si="346"/>
        <v>-44675</v>
      </c>
      <c r="BB499" s="66" t="e">
        <f t="shared" si="347"/>
        <v>#DIV/0!</v>
      </c>
      <c r="BC499" s="67">
        <v>44676</v>
      </c>
      <c r="BD499" s="66" t="s">
        <v>118</v>
      </c>
      <c r="BE499" s="58" t="e">
        <f t="shared" si="348"/>
        <v>#DIV/0!</v>
      </c>
      <c r="BF499" s="30" t="e">
        <f t="shared" si="323"/>
        <v>#DIV/0!</v>
      </c>
      <c r="BG499" s="31"/>
      <c r="BH499" s="32" t="e">
        <f t="shared" si="349"/>
        <v>#DIV/0!</v>
      </c>
      <c r="BI499" s="28">
        <v>0.05</v>
      </c>
      <c r="BJ499" s="28">
        <v>2.5000000000000001E-2</v>
      </c>
      <c r="BK499" s="33" t="e">
        <f t="shared" si="330"/>
        <v>#DIV/0!</v>
      </c>
      <c r="BL499" s="33" t="e">
        <f t="shared" si="335"/>
        <v>#DIV/0!</v>
      </c>
      <c r="BM499" s="48" t="s">
        <v>139</v>
      </c>
      <c r="BO499" s="14" t="s">
        <v>84</v>
      </c>
      <c r="BP499" s="68"/>
      <c r="BQ499" s="14"/>
      <c r="BR499" s="35">
        <v>1257250.1000000001</v>
      </c>
      <c r="BS499" s="73">
        <v>62862.51</v>
      </c>
      <c r="BT499" s="98" t="e">
        <f t="shared" si="350"/>
        <v>#DIV/0!</v>
      </c>
      <c r="BU499" s="35">
        <v>45540</v>
      </c>
      <c r="BV499" s="36" t="s">
        <v>84</v>
      </c>
      <c r="BW499" s="37" t="s">
        <v>90</v>
      </c>
      <c r="BX499" s="38"/>
      <c r="BY499" s="36" t="s">
        <v>84</v>
      </c>
      <c r="BZ499" s="57">
        <v>2023</v>
      </c>
      <c r="CA499" s="32">
        <f>VLOOKUP(BZ499,$GP$1:$GR$17,2,0)</f>
        <v>31680</v>
      </c>
      <c r="CB499" s="32">
        <f>VLOOKUP(BZ499,$GP$1:$GR$17,3,0)</f>
        <v>264294</v>
      </c>
      <c r="CC499" s="32" t="e">
        <f t="shared" si="336"/>
        <v>#DIV/0!</v>
      </c>
      <c r="CD499" s="14" t="str">
        <f t="shared" si="331"/>
        <v/>
      </c>
      <c r="CF499" s="69">
        <f t="shared" si="332"/>
        <v>45540</v>
      </c>
      <c r="CG499" s="69" t="e">
        <f t="shared" si="333"/>
        <v>#DIV/0!</v>
      </c>
      <c r="CH499" s="69" t="e">
        <f t="shared" si="334"/>
        <v>#DIV/0!</v>
      </c>
    </row>
    <row r="500" spans="1:86" x14ac:dyDescent="0.25">
      <c r="A500" s="13"/>
      <c r="B500" s="13"/>
      <c r="C500" s="13"/>
      <c r="D500" s="24"/>
      <c r="E500" s="24"/>
      <c r="F500" s="100">
        <f t="shared" si="324"/>
        <v>0</v>
      </c>
      <c r="G500" s="21"/>
      <c r="J500" s="63"/>
      <c r="L500" s="63" t="s">
        <v>58</v>
      </c>
      <c r="M500" s="23" t="s">
        <v>61</v>
      </c>
      <c r="N500" s="13" t="s">
        <v>170</v>
      </c>
      <c r="O500" s="13" t="s">
        <v>148</v>
      </c>
      <c r="P500" s="13" t="s">
        <v>171</v>
      </c>
      <c r="U500" s="12">
        <f t="shared" si="337"/>
        <v>90</v>
      </c>
      <c r="X500" s="13"/>
      <c r="Y500" s="13"/>
      <c r="AA500" s="34" t="s">
        <v>84</v>
      </c>
      <c r="AB500" s="25">
        <v>0</v>
      </c>
      <c r="AC500" s="25">
        <f t="shared" si="325"/>
        <v>0</v>
      </c>
      <c r="AD500" s="55"/>
      <c r="AE500" s="55"/>
      <c r="AF500" s="45">
        <f t="shared" si="326"/>
        <v>0</v>
      </c>
      <c r="AG500" s="46" t="e">
        <f t="shared" si="338"/>
        <v>#DIV/0!</v>
      </c>
      <c r="AH500" s="26">
        <f t="shared" si="327"/>
        <v>0</v>
      </c>
      <c r="AI500" s="46" t="e">
        <f t="shared" si="339"/>
        <v>#DIV/0!</v>
      </c>
      <c r="AJ500" s="46" t="e">
        <f t="shared" si="340"/>
        <v>#DIV/0!</v>
      </c>
      <c r="AK500" s="61">
        <v>1</v>
      </c>
      <c r="AL500" s="27" t="e">
        <f t="shared" si="341"/>
        <v>#DIV/0!</v>
      </c>
      <c r="AM500" s="25" t="e">
        <f t="shared" si="328"/>
        <v>#DIV/0!</v>
      </c>
      <c r="AN500" s="25" t="e">
        <f t="shared" si="329"/>
        <v>#DIV/0!</v>
      </c>
      <c r="AO500" s="25" t="e">
        <f t="shared" si="342"/>
        <v>#DIV/0!</v>
      </c>
      <c r="AR500" s="11">
        <f t="shared" si="343"/>
        <v>180</v>
      </c>
      <c r="AS500" s="20" t="s">
        <v>147</v>
      </c>
      <c r="AU500" s="13" t="s">
        <v>142</v>
      </c>
      <c r="AV500" s="75" t="e">
        <f>VLOOKUP(AT500,Ülke!$A$1:$D$46,2,0)</f>
        <v>#N/A</v>
      </c>
      <c r="AW500" s="29" t="e">
        <f t="shared" si="344"/>
        <v>#DIV/0!</v>
      </c>
      <c r="AX500" s="64" t="e">
        <f t="shared" si="345"/>
        <v>#DIV/0!</v>
      </c>
      <c r="AY500" s="65">
        <v>43846</v>
      </c>
      <c r="AZ500" s="65">
        <v>44675</v>
      </c>
      <c r="BA500" s="50">
        <f t="shared" si="346"/>
        <v>-44675</v>
      </c>
      <c r="BB500" s="66" t="e">
        <f t="shared" si="347"/>
        <v>#DIV/0!</v>
      </c>
      <c r="BC500" s="67">
        <v>44676</v>
      </c>
      <c r="BD500" s="66" t="s">
        <v>118</v>
      </c>
      <c r="BE500" s="58" t="e">
        <f t="shared" si="348"/>
        <v>#DIV/0!</v>
      </c>
      <c r="BF500" s="30" t="e">
        <f t="shared" si="323"/>
        <v>#DIV/0!</v>
      </c>
      <c r="BG500" s="31"/>
      <c r="BH500" s="32" t="e">
        <f t="shared" si="349"/>
        <v>#DIV/0!</v>
      </c>
      <c r="BI500" s="28">
        <v>0.05</v>
      </c>
      <c r="BJ500" s="28">
        <v>2.5000000000000001E-2</v>
      </c>
      <c r="BK500" s="33" t="e">
        <f t="shared" si="330"/>
        <v>#DIV/0!</v>
      </c>
      <c r="BL500" s="33" t="e">
        <f t="shared" si="335"/>
        <v>#DIV/0!</v>
      </c>
      <c r="BM500" s="48" t="s">
        <v>139</v>
      </c>
      <c r="BO500" s="14" t="s">
        <v>84</v>
      </c>
      <c r="BP500" s="68"/>
      <c r="BQ500" s="14"/>
      <c r="BR500" s="35">
        <v>1257250.1000000001</v>
      </c>
      <c r="BS500" s="73">
        <v>62862.51</v>
      </c>
      <c r="BT500" s="98" t="e">
        <f t="shared" si="350"/>
        <v>#DIV/0!</v>
      </c>
      <c r="BU500" s="35">
        <v>45540</v>
      </c>
      <c r="BV500" s="36" t="s">
        <v>84</v>
      </c>
      <c r="BW500" s="37" t="s">
        <v>90</v>
      </c>
      <c r="BX500" s="38"/>
      <c r="BY500" s="36" t="s">
        <v>84</v>
      </c>
      <c r="BZ500" s="57">
        <v>2023</v>
      </c>
      <c r="CA500" s="32">
        <f>VLOOKUP(BZ500,$GP$1:$GR$17,2,0)</f>
        <v>31680</v>
      </c>
      <c r="CB500" s="32">
        <f>VLOOKUP(BZ500,$GP$1:$GR$17,3,0)</f>
        <v>264294</v>
      </c>
      <c r="CC500" s="32" t="e">
        <f t="shared" si="336"/>
        <v>#DIV/0!</v>
      </c>
      <c r="CD500" s="14" t="str">
        <f t="shared" si="331"/>
        <v/>
      </c>
      <c r="CF500" s="69">
        <f t="shared" si="332"/>
        <v>45540</v>
      </c>
      <c r="CG500" s="69" t="e">
        <f t="shared" si="333"/>
        <v>#DIV/0!</v>
      </c>
      <c r="CH500" s="69" t="e">
        <f t="shared" si="334"/>
        <v>#DIV/0!</v>
      </c>
    </row>
    <row r="501" spans="1:86" x14ac:dyDescent="0.25">
      <c r="A501" s="13"/>
      <c r="B501" s="13"/>
      <c r="C501" s="13"/>
      <c r="D501" s="24"/>
      <c r="E501" s="24"/>
      <c r="F501" s="100">
        <f t="shared" si="324"/>
        <v>0</v>
      </c>
      <c r="G501" s="21"/>
      <c r="J501" s="63"/>
      <c r="L501" s="63" t="s">
        <v>58</v>
      </c>
      <c r="M501" s="23" t="s">
        <v>61</v>
      </c>
      <c r="N501" s="13" t="s">
        <v>170</v>
      </c>
      <c r="O501" s="13" t="s">
        <v>148</v>
      </c>
      <c r="P501" s="13" t="s">
        <v>171</v>
      </c>
      <c r="U501" s="12">
        <f t="shared" si="337"/>
        <v>90</v>
      </c>
      <c r="X501" s="13"/>
      <c r="Y501" s="13"/>
      <c r="AA501" s="34" t="s">
        <v>84</v>
      </c>
      <c r="AB501" s="25">
        <v>0</v>
      </c>
      <c r="AC501" s="25">
        <f t="shared" si="325"/>
        <v>0</v>
      </c>
      <c r="AD501" s="55"/>
      <c r="AE501" s="55"/>
      <c r="AF501" s="45">
        <f t="shared" si="326"/>
        <v>0</v>
      </c>
      <c r="AG501" s="46" t="e">
        <f t="shared" si="338"/>
        <v>#DIV/0!</v>
      </c>
      <c r="AH501" s="26">
        <f t="shared" si="327"/>
        <v>0</v>
      </c>
      <c r="AI501" s="46" t="e">
        <f t="shared" si="339"/>
        <v>#DIV/0!</v>
      </c>
      <c r="AJ501" s="46" t="e">
        <f t="shared" si="340"/>
        <v>#DIV/0!</v>
      </c>
      <c r="AK501" s="61">
        <v>1</v>
      </c>
      <c r="AL501" s="27" t="e">
        <f t="shared" si="341"/>
        <v>#DIV/0!</v>
      </c>
      <c r="AM501" s="25" t="e">
        <f t="shared" si="328"/>
        <v>#DIV/0!</v>
      </c>
      <c r="AN501" s="25" t="e">
        <f t="shared" si="329"/>
        <v>#DIV/0!</v>
      </c>
      <c r="AO501" s="25" t="e">
        <f t="shared" si="342"/>
        <v>#DIV/0!</v>
      </c>
      <c r="AR501" s="11">
        <f t="shared" si="343"/>
        <v>180</v>
      </c>
      <c r="AS501" s="20" t="s">
        <v>147</v>
      </c>
      <c r="AU501" s="13" t="s">
        <v>142</v>
      </c>
      <c r="AV501" s="75" t="e">
        <f>VLOOKUP(AT501,Ülke!$A$1:$D$46,2,0)</f>
        <v>#N/A</v>
      </c>
      <c r="AW501" s="29" t="e">
        <f t="shared" si="344"/>
        <v>#DIV/0!</v>
      </c>
      <c r="AX501" s="64" t="e">
        <f t="shared" si="345"/>
        <v>#DIV/0!</v>
      </c>
      <c r="AY501" s="65">
        <v>43846</v>
      </c>
      <c r="AZ501" s="65">
        <v>44675</v>
      </c>
      <c r="BA501" s="50">
        <f t="shared" si="346"/>
        <v>-44675</v>
      </c>
      <c r="BB501" s="66" t="e">
        <f t="shared" si="347"/>
        <v>#DIV/0!</v>
      </c>
      <c r="BC501" s="67">
        <v>44676</v>
      </c>
      <c r="BD501" s="66" t="s">
        <v>118</v>
      </c>
      <c r="BE501" s="58" t="e">
        <f t="shared" si="348"/>
        <v>#DIV/0!</v>
      </c>
      <c r="BF501" s="30" t="e">
        <f t="shared" si="323"/>
        <v>#DIV/0!</v>
      </c>
      <c r="BG501" s="31"/>
      <c r="BH501" s="32" t="e">
        <f t="shared" si="349"/>
        <v>#DIV/0!</v>
      </c>
      <c r="BI501" s="28">
        <v>0.05</v>
      </c>
      <c r="BJ501" s="28">
        <v>2.5000000000000001E-2</v>
      </c>
      <c r="BK501" s="33" t="e">
        <f t="shared" si="330"/>
        <v>#DIV/0!</v>
      </c>
      <c r="BL501" s="33" t="e">
        <f t="shared" si="335"/>
        <v>#DIV/0!</v>
      </c>
      <c r="BM501" s="48" t="s">
        <v>139</v>
      </c>
      <c r="BO501" s="14" t="s">
        <v>84</v>
      </c>
      <c r="BP501" s="68"/>
      <c r="BQ501" s="14"/>
      <c r="BR501" s="35">
        <v>1257250.1000000001</v>
      </c>
      <c r="BS501" s="73">
        <v>62862.51</v>
      </c>
      <c r="BT501" s="98" t="e">
        <f t="shared" si="350"/>
        <v>#DIV/0!</v>
      </c>
      <c r="BU501" s="35">
        <v>45540</v>
      </c>
      <c r="BV501" s="36" t="s">
        <v>84</v>
      </c>
      <c r="BW501" s="37" t="s">
        <v>90</v>
      </c>
      <c r="BX501" s="38"/>
      <c r="BY501" s="36" t="s">
        <v>84</v>
      </c>
      <c r="BZ501" s="57">
        <v>2023</v>
      </c>
      <c r="CA501" s="32">
        <f>VLOOKUP(BZ501,$GP$1:$GR$17,2,0)</f>
        <v>31680</v>
      </c>
      <c r="CB501" s="32">
        <f>VLOOKUP(BZ501,$GP$1:$GR$17,3,0)</f>
        <v>264294</v>
      </c>
      <c r="CC501" s="32" t="e">
        <f t="shared" si="336"/>
        <v>#DIV/0!</v>
      </c>
      <c r="CD501" s="14" t="str">
        <f t="shared" si="331"/>
        <v/>
      </c>
      <c r="CF501" s="69">
        <f t="shared" si="332"/>
        <v>45540</v>
      </c>
      <c r="CG501" s="69" t="e">
        <f t="shared" si="333"/>
        <v>#DIV/0!</v>
      </c>
      <c r="CH501" s="69" t="e">
        <f t="shared" si="334"/>
        <v>#DIV/0!</v>
      </c>
    </row>
    <row r="502" spans="1:86" x14ac:dyDescent="0.25">
      <c r="A502" s="13"/>
      <c r="B502" s="13"/>
      <c r="C502" s="13"/>
      <c r="D502" s="24"/>
      <c r="E502" s="24"/>
      <c r="F502" s="100">
        <f t="shared" si="324"/>
        <v>0</v>
      </c>
      <c r="G502" s="21"/>
      <c r="J502" s="63"/>
      <c r="L502" s="63" t="s">
        <v>58</v>
      </c>
      <c r="M502" s="23" t="s">
        <v>61</v>
      </c>
      <c r="N502" s="13" t="s">
        <v>170</v>
      </c>
      <c r="O502" s="13" t="s">
        <v>148</v>
      </c>
      <c r="P502" s="13" t="s">
        <v>171</v>
      </c>
      <c r="U502" s="12">
        <f t="shared" si="337"/>
        <v>90</v>
      </c>
      <c r="X502" s="13"/>
      <c r="Y502" s="13"/>
      <c r="AA502" s="34" t="s">
        <v>84</v>
      </c>
      <c r="AB502" s="25">
        <v>0</v>
      </c>
      <c r="AC502" s="25">
        <f t="shared" si="325"/>
        <v>0</v>
      </c>
      <c r="AD502" s="55"/>
      <c r="AE502" s="55"/>
      <c r="AF502" s="45">
        <f t="shared" si="326"/>
        <v>0</v>
      </c>
      <c r="AG502" s="46" t="e">
        <f t="shared" si="338"/>
        <v>#DIV/0!</v>
      </c>
      <c r="AH502" s="26">
        <f t="shared" si="327"/>
        <v>0</v>
      </c>
      <c r="AI502" s="46" t="e">
        <f t="shared" si="339"/>
        <v>#DIV/0!</v>
      </c>
      <c r="AJ502" s="46" t="e">
        <f t="shared" si="340"/>
        <v>#DIV/0!</v>
      </c>
      <c r="AK502" s="61">
        <v>1</v>
      </c>
      <c r="AL502" s="27" t="e">
        <f t="shared" si="341"/>
        <v>#DIV/0!</v>
      </c>
      <c r="AM502" s="25" t="e">
        <f t="shared" si="328"/>
        <v>#DIV/0!</v>
      </c>
      <c r="AN502" s="25" t="e">
        <f t="shared" si="329"/>
        <v>#DIV/0!</v>
      </c>
      <c r="AO502" s="25" t="e">
        <f t="shared" si="342"/>
        <v>#DIV/0!</v>
      </c>
      <c r="AR502" s="11">
        <f t="shared" si="343"/>
        <v>180</v>
      </c>
      <c r="AS502" s="20" t="s">
        <v>147</v>
      </c>
      <c r="AU502" s="13" t="s">
        <v>142</v>
      </c>
      <c r="AV502" s="75" t="e">
        <f>VLOOKUP(AT502,Ülke!$A$1:$D$46,2,0)</f>
        <v>#N/A</v>
      </c>
      <c r="AW502" s="29" t="e">
        <f t="shared" si="344"/>
        <v>#DIV/0!</v>
      </c>
      <c r="AX502" s="64" t="e">
        <f t="shared" si="345"/>
        <v>#DIV/0!</v>
      </c>
      <c r="AY502" s="65">
        <v>43846</v>
      </c>
      <c r="AZ502" s="65">
        <v>44675</v>
      </c>
      <c r="BA502" s="50">
        <f t="shared" si="346"/>
        <v>-44675</v>
      </c>
      <c r="BB502" s="66" t="e">
        <f t="shared" si="347"/>
        <v>#DIV/0!</v>
      </c>
      <c r="BC502" s="67">
        <v>44676</v>
      </c>
      <c r="BD502" s="66" t="s">
        <v>118</v>
      </c>
      <c r="BE502" s="58" t="e">
        <f t="shared" si="348"/>
        <v>#DIV/0!</v>
      </c>
      <c r="BF502" s="30" t="e">
        <f t="shared" si="323"/>
        <v>#DIV/0!</v>
      </c>
      <c r="BG502" s="31"/>
      <c r="BH502" s="32" t="e">
        <f t="shared" si="349"/>
        <v>#DIV/0!</v>
      </c>
      <c r="BI502" s="28">
        <v>0.05</v>
      </c>
      <c r="BJ502" s="28">
        <v>2.5000000000000001E-2</v>
      </c>
      <c r="BK502" s="33" t="e">
        <f t="shared" si="330"/>
        <v>#DIV/0!</v>
      </c>
      <c r="BL502" s="33" t="e">
        <f t="shared" si="335"/>
        <v>#DIV/0!</v>
      </c>
      <c r="BM502" s="48" t="s">
        <v>139</v>
      </c>
      <c r="BO502" s="14" t="s">
        <v>84</v>
      </c>
      <c r="BP502" s="68"/>
      <c r="BQ502" s="14"/>
      <c r="BR502" s="35">
        <v>1257250.1000000001</v>
      </c>
      <c r="BS502" s="73">
        <v>62862.51</v>
      </c>
      <c r="BT502" s="98" t="e">
        <f t="shared" si="350"/>
        <v>#DIV/0!</v>
      </c>
      <c r="BU502" s="35">
        <v>45540</v>
      </c>
      <c r="BV502" s="36" t="s">
        <v>84</v>
      </c>
      <c r="BW502" s="37" t="s">
        <v>90</v>
      </c>
      <c r="BX502" s="38"/>
      <c r="BY502" s="36" t="s">
        <v>84</v>
      </c>
      <c r="BZ502" s="57">
        <v>2023</v>
      </c>
      <c r="CA502" s="32">
        <f>VLOOKUP(BZ502,$GP$1:$GR$17,2,0)</f>
        <v>31680</v>
      </c>
      <c r="CB502" s="32">
        <f>VLOOKUP(BZ502,$GP$1:$GR$17,3,0)</f>
        <v>264294</v>
      </c>
      <c r="CC502" s="32" t="e">
        <f t="shared" si="336"/>
        <v>#DIV/0!</v>
      </c>
      <c r="CD502" s="14" t="str">
        <f t="shared" si="331"/>
        <v/>
      </c>
      <c r="CF502" s="69">
        <f t="shared" si="332"/>
        <v>45540</v>
      </c>
      <c r="CG502" s="69" t="e">
        <f t="shared" si="333"/>
        <v>#DIV/0!</v>
      </c>
      <c r="CH502" s="69" t="e">
        <f t="shared" si="334"/>
        <v>#DIV/0!</v>
      </c>
    </row>
    <row r="503" spans="1:86" x14ac:dyDescent="0.25">
      <c r="A503" s="13"/>
      <c r="B503" s="13"/>
      <c r="C503" s="13"/>
      <c r="D503" s="24"/>
      <c r="E503" s="24"/>
      <c r="F503" s="100">
        <f t="shared" si="324"/>
        <v>0</v>
      </c>
      <c r="G503" s="21"/>
      <c r="J503" s="63"/>
      <c r="L503" s="63" t="s">
        <v>58</v>
      </c>
      <c r="M503" s="23" t="s">
        <v>61</v>
      </c>
      <c r="N503" s="13" t="s">
        <v>170</v>
      </c>
      <c r="O503" s="13" t="s">
        <v>148</v>
      </c>
      <c r="P503" s="13" t="s">
        <v>171</v>
      </c>
      <c r="U503" s="12">
        <f t="shared" si="337"/>
        <v>90</v>
      </c>
      <c r="X503" s="13"/>
      <c r="Y503" s="13"/>
      <c r="AA503" s="34" t="s">
        <v>84</v>
      </c>
      <c r="AB503" s="25">
        <v>0</v>
      </c>
      <c r="AC503" s="25">
        <f t="shared" si="325"/>
        <v>0</v>
      </c>
      <c r="AD503" s="55"/>
      <c r="AE503" s="55"/>
      <c r="AF503" s="45">
        <f t="shared" si="326"/>
        <v>0</v>
      </c>
      <c r="AG503" s="46" t="e">
        <f t="shared" si="338"/>
        <v>#DIV/0!</v>
      </c>
      <c r="AH503" s="26">
        <f t="shared" si="327"/>
        <v>0</v>
      </c>
      <c r="AI503" s="46" t="e">
        <f t="shared" si="339"/>
        <v>#DIV/0!</v>
      </c>
      <c r="AJ503" s="46" t="e">
        <f t="shared" si="340"/>
        <v>#DIV/0!</v>
      </c>
      <c r="AK503" s="61">
        <v>1</v>
      </c>
      <c r="AL503" s="27" t="e">
        <f t="shared" si="341"/>
        <v>#DIV/0!</v>
      </c>
      <c r="AM503" s="25" t="e">
        <f t="shared" si="328"/>
        <v>#DIV/0!</v>
      </c>
      <c r="AN503" s="25" t="e">
        <f t="shared" si="329"/>
        <v>#DIV/0!</v>
      </c>
      <c r="AO503" s="25" t="e">
        <f t="shared" si="342"/>
        <v>#DIV/0!</v>
      </c>
      <c r="AR503" s="11">
        <f t="shared" si="343"/>
        <v>180</v>
      </c>
      <c r="AS503" s="20" t="s">
        <v>147</v>
      </c>
      <c r="AU503" s="13" t="s">
        <v>142</v>
      </c>
      <c r="AV503" s="75" t="e">
        <f>VLOOKUP(AT503,Ülke!$A$1:$D$46,2,0)</f>
        <v>#N/A</v>
      </c>
      <c r="AW503" s="29" t="e">
        <f t="shared" si="344"/>
        <v>#DIV/0!</v>
      </c>
      <c r="AX503" s="64" t="e">
        <f t="shared" si="345"/>
        <v>#DIV/0!</v>
      </c>
      <c r="AY503" s="65">
        <v>43846</v>
      </c>
      <c r="AZ503" s="65">
        <v>44675</v>
      </c>
      <c r="BA503" s="50">
        <f t="shared" si="346"/>
        <v>-44675</v>
      </c>
      <c r="BB503" s="66" t="e">
        <f t="shared" si="347"/>
        <v>#DIV/0!</v>
      </c>
      <c r="BC503" s="67">
        <v>44676</v>
      </c>
      <c r="BD503" s="66" t="s">
        <v>118</v>
      </c>
      <c r="BE503" s="58" t="e">
        <f t="shared" si="348"/>
        <v>#DIV/0!</v>
      </c>
      <c r="BF503" s="30" t="e">
        <f t="shared" si="323"/>
        <v>#DIV/0!</v>
      </c>
      <c r="BG503" s="31"/>
      <c r="BH503" s="32" t="e">
        <f t="shared" si="349"/>
        <v>#DIV/0!</v>
      </c>
      <c r="BI503" s="28">
        <v>0.05</v>
      </c>
      <c r="BJ503" s="28">
        <v>2.5000000000000001E-2</v>
      </c>
      <c r="BK503" s="33" t="e">
        <f t="shared" si="330"/>
        <v>#DIV/0!</v>
      </c>
      <c r="BL503" s="33" t="e">
        <f t="shared" si="335"/>
        <v>#DIV/0!</v>
      </c>
      <c r="BM503" s="48" t="s">
        <v>139</v>
      </c>
      <c r="BO503" s="14" t="s">
        <v>84</v>
      </c>
      <c r="BP503" s="68"/>
      <c r="BQ503" s="14"/>
      <c r="BR503" s="35">
        <v>1257250.1000000001</v>
      </c>
      <c r="BS503" s="73">
        <v>62862.51</v>
      </c>
      <c r="BT503" s="98" t="e">
        <f t="shared" si="350"/>
        <v>#DIV/0!</v>
      </c>
      <c r="BU503" s="35">
        <v>45540</v>
      </c>
      <c r="BV503" s="36" t="s">
        <v>84</v>
      </c>
      <c r="BW503" s="37" t="s">
        <v>90</v>
      </c>
      <c r="BX503" s="38"/>
      <c r="BY503" s="36" t="s">
        <v>84</v>
      </c>
      <c r="BZ503" s="57">
        <v>2023</v>
      </c>
      <c r="CA503" s="32">
        <f>VLOOKUP(BZ503,$GP$1:$GR$17,2,0)</f>
        <v>31680</v>
      </c>
      <c r="CB503" s="32">
        <f>VLOOKUP(BZ503,$GP$1:$GR$17,3,0)</f>
        <v>264294</v>
      </c>
      <c r="CC503" s="32" t="e">
        <f t="shared" si="336"/>
        <v>#DIV/0!</v>
      </c>
      <c r="CD503" s="14" t="str">
        <f t="shared" si="331"/>
        <v/>
      </c>
      <c r="CF503" s="69">
        <f t="shared" si="332"/>
        <v>45540</v>
      </c>
      <c r="CG503" s="69" t="e">
        <f t="shared" si="333"/>
        <v>#DIV/0!</v>
      </c>
      <c r="CH503" s="69" t="e">
        <f t="shared" si="334"/>
        <v>#DIV/0!</v>
      </c>
    </row>
    <row r="504" spans="1:86" x14ac:dyDescent="0.25">
      <c r="A504" s="13"/>
      <c r="B504" s="13"/>
      <c r="C504" s="13"/>
      <c r="D504" s="24"/>
      <c r="E504" s="24"/>
      <c r="F504" s="100">
        <f t="shared" si="324"/>
        <v>0</v>
      </c>
      <c r="G504" s="21"/>
      <c r="J504" s="63"/>
      <c r="L504" s="63" t="s">
        <v>58</v>
      </c>
      <c r="M504" s="23" t="s">
        <v>61</v>
      </c>
      <c r="N504" s="13" t="s">
        <v>170</v>
      </c>
      <c r="O504" s="13" t="s">
        <v>148</v>
      </c>
      <c r="P504" s="13" t="s">
        <v>171</v>
      </c>
      <c r="U504" s="12">
        <f t="shared" si="337"/>
        <v>90</v>
      </c>
      <c r="X504" s="13"/>
      <c r="Y504" s="13"/>
      <c r="AA504" s="34" t="s">
        <v>84</v>
      </c>
      <c r="AB504" s="25">
        <v>0</v>
      </c>
      <c r="AC504" s="25">
        <f t="shared" si="325"/>
        <v>0</v>
      </c>
      <c r="AD504" s="55"/>
      <c r="AE504" s="55"/>
      <c r="AF504" s="45">
        <f t="shared" si="326"/>
        <v>0</v>
      </c>
      <c r="AG504" s="46" t="e">
        <f t="shared" si="338"/>
        <v>#DIV/0!</v>
      </c>
      <c r="AH504" s="26">
        <f t="shared" si="327"/>
        <v>0</v>
      </c>
      <c r="AI504" s="46" t="e">
        <f t="shared" si="339"/>
        <v>#DIV/0!</v>
      </c>
      <c r="AJ504" s="46" t="e">
        <f t="shared" si="340"/>
        <v>#DIV/0!</v>
      </c>
      <c r="AK504" s="61">
        <v>1</v>
      </c>
      <c r="AL504" s="27" t="e">
        <f t="shared" si="341"/>
        <v>#DIV/0!</v>
      </c>
      <c r="AM504" s="25" t="e">
        <f t="shared" si="328"/>
        <v>#DIV/0!</v>
      </c>
      <c r="AN504" s="25" t="e">
        <f t="shared" si="329"/>
        <v>#DIV/0!</v>
      </c>
      <c r="AO504" s="25" t="e">
        <f t="shared" si="342"/>
        <v>#DIV/0!</v>
      </c>
      <c r="AR504" s="11">
        <f t="shared" si="343"/>
        <v>180</v>
      </c>
      <c r="AS504" s="20" t="s">
        <v>147</v>
      </c>
      <c r="AU504" s="13" t="s">
        <v>142</v>
      </c>
      <c r="AV504" s="75" t="e">
        <f>VLOOKUP(AT504,Ülke!$A$1:$D$46,2,0)</f>
        <v>#N/A</v>
      </c>
      <c r="AW504" s="29" t="e">
        <f t="shared" si="344"/>
        <v>#DIV/0!</v>
      </c>
      <c r="AX504" s="64" t="e">
        <f t="shared" si="345"/>
        <v>#DIV/0!</v>
      </c>
      <c r="AY504" s="65">
        <v>43846</v>
      </c>
      <c r="AZ504" s="65">
        <v>44675</v>
      </c>
      <c r="BA504" s="50">
        <f t="shared" si="346"/>
        <v>-44675</v>
      </c>
      <c r="BB504" s="66" t="e">
        <f t="shared" si="347"/>
        <v>#DIV/0!</v>
      </c>
      <c r="BC504" s="67">
        <v>44676</v>
      </c>
      <c r="BD504" s="66" t="s">
        <v>118</v>
      </c>
      <c r="BE504" s="58" t="e">
        <f t="shared" si="348"/>
        <v>#DIV/0!</v>
      </c>
      <c r="BF504" s="30" t="e">
        <f t="shared" si="323"/>
        <v>#DIV/0!</v>
      </c>
      <c r="BG504" s="31"/>
      <c r="BH504" s="32" t="e">
        <f t="shared" si="349"/>
        <v>#DIV/0!</v>
      </c>
      <c r="BI504" s="28">
        <v>0.05</v>
      </c>
      <c r="BJ504" s="28">
        <v>2.5000000000000001E-2</v>
      </c>
      <c r="BK504" s="33" t="e">
        <f t="shared" si="330"/>
        <v>#DIV/0!</v>
      </c>
      <c r="BL504" s="33" t="e">
        <f t="shared" si="335"/>
        <v>#DIV/0!</v>
      </c>
      <c r="BM504" s="48" t="s">
        <v>139</v>
      </c>
      <c r="BO504" s="14" t="s">
        <v>84</v>
      </c>
      <c r="BP504" s="68"/>
      <c r="BQ504" s="14"/>
      <c r="BR504" s="35">
        <v>1257250.1000000001</v>
      </c>
      <c r="BS504" s="73">
        <v>62862.51</v>
      </c>
      <c r="BT504" s="98" t="e">
        <f t="shared" si="350"/>
        <v>#DIV/0!</v>
      </c>
      <c r="BU504" s="35">
        <v>45540</v>
      </c>
      <c r="BV504" s="36" t="s">
        <v>84</v>
      </c>
      <c r="BW504" s="37" t="s">
        <v>90</v>
      </c>
      <c r="BX504" s="38"/>
      <c r="BY504" s="36" t="s">
        <v>84</v>
      </c>
      <c r="BZ504" s="57">
        <v>2023</v>
      </c>
      <c r="CA504" s="32">
        <f>VLOOKUP(BZ504,$GP$1:$GR$17,2,0)</f>
        <v>31680</v>
      </c>
      <c r="CB504" s="32">
        <f>VLOOKUP(BZ504,$GP$1:$GR$17,3,0)</f>
        <v>264294</v>
      </c>
      <c r="CC504" s="32" t="e">
        <f t="shared" si="336"/>
        <v>#DIV/0!</v>
      </c>
      <c r="CD504" s="14" t="str">
        <f t="shared" si="331"/>
        <v/>
      </c>
      <c r="CF504" s="69">
        <f t="shared" si="332"/>
        <v>45540</v>
      </c>
      <c r="CG504" s="69" t="e">
        <f t="shared" si="333"/>
        <v>#DIV/0!</v>
      </c>
      <c r="CH504" s="69" t="e">
        <f t="shared" si="334"/>
        <v>#DIV/0!</v>
      </c>
    </row>
    <row r="505" spans="1:86" x14ac:dyDescent="0.25">
      <c r="A505" s="13"/>
      <c r="B505" s="13"/>
      <c r="C505" s="13"/>
      <c r="D505" s="24"/>
      <c r="E505" s="24"/>
      <c r="F505" s="100">
        <f t="shared" si="324"/>
        <v>0</v>
      </c>
      <c r="G505" s="21"/>
      <c r="J505" s="63"/>
      <c r="L505" s="63" t="s">
        <v>58</v>
      </c>
      <c r="M505" s="23" t="s">
        <v>61</v>
      </c>
      <c r="N505" s="13" t="s">
        <v>170</v>
      </c>
      <c r="O505" s="13" t="s">
        <v>148</v>
      </c>
      <c r="P505" s="13" t="s">
        <v>171</v>
      </c>
      <c r="U505" s="12">
        <f t="shared" si="337"/>
        <v>90</v>
      </c>
      <c r="X505" s="13"/>
      <c r="Y505" s="13"/>
      <c r="AA505" s="34" t="s">
        <v>84</v>
      </c>
      <c r="AB505" s="25">
        <v>0</v>
      </c>
      <c r="AC505" s="25">
        <f t="shared" si="325"/>
        <v>0</v>
      </c>
      <c r="AD505" s="55"/>
      <c r="AE505" s="55"/>
      <c r="AF505" s="45">
        <f t="shared" si="326"/>
        <v>0</v>
      </c>
      <c r="AG505" s="46" t="e">
        <f t="shared" si="338"/>
        <v>#DIV/0!</v>
      </c>
      <c r="AH505" s="26">
        <f t="shared" si="327"/>
        <v>0</v>
      </c>
      <c r="AI505" s="46" t="e">
        <f t="shared" si="339"/>
        <v>#DIV/0!</v>
      </c>
      <c r="AJ505" s="46" t="e">
        <f t="shared" si="340"/>
        <v>#DIV/0!</v>
      </c>
      <c r="AK505" s="61">
        <v>1</v>
      </c>
      <c r="AL505" s="27" t="e">
        <f t="shared" si="341"/>
        <v>#DIV/0!</v>
      </c>
      <c r="AM505" s="25" t="e">
        <f t="shared" si="328"/>
        <v>#DIV/0!</v>
      </c>
      <c r="AN505" s="25" t="e">
        <f t="shared" si="329"/>
        <v>#DIV/0!</v>
      </c>
      <c r="AO505" s="25" t="e">
        <f t="shared" si="342"/>
        <v>#DIV/0!</v>
      </c>
      <c r="AR505" s="11">
        <f t="shared" si="343"/>
        <v>180</v>
      </c>
      <c r="AS505" s="20" t="s">
        <v>147</v>
      </c>
      <c r="AU505" s="13" t="s">
        <v>142</v>
      </c>
      <c r="AV505" s="75" t="e">
        <f>VLOOKUP(AT505,Ülke!$A$1:$D$46,2,0)</f>
        <v>#N/A</v>
      </c>
      <c r="AW505" s="29" t="e">
        <f t="shared" si="344"/>
        <v>#DIV/0!</v>
      </c>
      <c r="AX505" s="64" t="e">
        <f t="shared" si="345"/>
        <v>#DIV/0!</v>
      </c>
      <c r="AY505" s="65">
        <v>43846</v>
      </c>
      <c r="AZ505" s="65">
        <v>44675</v>
      </c>
      <c r="BA505" s="50">
        <f t="shared" si="346"/>
        <v>-44675</v>
      </c>
      <c r="BB505" s="66" t="e">
        <f t="shared" si="347"/>
        <v>#DIV/0!</v>
      </c>
      <c r="BC505" s="67">
        <v>44676</v>
      </c>
      <c r="BD505" s="66" t="s">
        <v>118</v>
      </c>
      <c r="BE505" s="58" t="e">
        <f t="shared" si="348"/>
        <v>#DIV/0!</v>
      </c>
      <c r="BF505" s="30" t="e">
        <f t="shared" ref="BF505:BF506" si="351">IF(AO505-AW505-BE505&lt;0,0,AO505-AW505-BE505)</f>
        <v>#DIV/0!</v>
      </c>
      <c r="BG505" s="31"/>
      <c r="BH505" s="32" t="e">
        <f t="shared" si="349"/>
        <v>#DIV/0!</v>
      </c>
      <c r="BI505" s="28">
        <v>0.05</v>
      </c>
      <c r="BJ505" s="28">
        <v>2.5000000000000001E-2</v>
      </c>
      <c r="BK505" s="33" t="e">
        <f t="shared" si="330"/>
        <v>#DIV/0!</v>
      </c>
      <c r="BL505" s="33" t="e">
        <f t="shared" si="335"/>
        <v>#DIV/0!</v>
      </c>
      <c r="BM505" s="48" t="s">
        <v>139</v>
      </c>
      <c r="BO505" s="14" t="s">
        <v>84</v>
      </c>
      <c r="BP505" s="68"/>
      <c r="BQ505" s="14"/>
      <c r="BR505" s="35">
        <v>1257250.1000000001</v>
      </c>
      <c r="BS505" s="73">
        <v>62862.51</v>
      </c>
      <c r="BT505" s="98" t="e">
        <f t="shared" si="350"/>
        <v>#DIV/0!</v>
      </c>
      <c r="BU505" s="35">
        <v>45540</v>
      </c>
      <c r="BV505" s="36" t="s">
        <v>84</v>
      </c>
      <c r="BW505" s="37" t="s">
        <v>90</v>
      </c>
      <c r="BX505" s="38"/>
      <c r="BY505" s="36" t="s">
        <v>84</v>
      </c>
      <c r="BZ505" s="57">
        <v>2023</v>
      </c>
      <c r="CA505" s="32">
        <f>VLOOKUP(BZ505,$GP$1:$GR$17,2,0)</f>
        <v>31680</v>
      </c>
      <c r="CB505" s="32">
        <f>VLOOKUP(BZ505,$GP$1:$GR$17,3,0)</f>
        <v>264294</v>
      </c>
      <c r="CC505" s="32" t="e">
        <f t="shared" si="336"/>
        <v>#DIV/0!</v>
      </c>
      <c r="CD505" s="14" t="str">
        <f t="shared" si="331"/>
        <v/>
      </c>
      <c r="CF505" s="69">
        <f t="shared" si="332"/>
        <v>45540</v>
      </c>
      <c r="CG505" s="69" t="e">
        <f t="shared" si="333"/>
        <v>#DIV/0!</v>
      </c>
      <c r="CH505" s="69" t="e">
        <f t="shared" si="334"/>
        <v>#DIV/0!</v>
      </c>
    </row>
    <row r="506" spans="1:86" x14ac:dyDescent="0.25">
      <c r="A506" s="13"/>
      <c r="B506" s="13"/>
      <c r="C506" s="13"/>
      <c r="D506" s="24"/>
      <c r="E506" s="24"/>
      <c r="F506" s="100">
        <f t="shared" si="324"/>
        <v>0</v>
      </c>
      <c r="G506" s="21"/>
      <c r="J506" s="63"/>
      <c r="L506" s="63" t="s">
        <v>58</v>
      </c>
      <c r="M506" s="23" t="s">
        <v>61</v>
      </c>
      <c r="N506" s="13" t="s">
        <v>170</v>
      </c>
      <c r="O506" s="13" t="s">
        <v>148</v>
      </c>
      <c r="P506" s="13" t="s">
        <v>171</v>
      </c>
      <c r="U506" s="12">
        <f t="shared" si="337"/>
        <v>90</v>
      </c>
      <c r="X506" s="13"/>
      <c r="Y506" s="13"/>
      <c r="AA506" s="34" t="s">
        <v>84</v>
      </c>
      <c r="AB506" s="25">
        <v>0</v>
      </c>
      <c r="AC506" s="25">
        <f t="shared" si="325"/>
        <v>0</v>
      </c>
      <c r="AD506" s="55"/>
      <c r="AE506" s="55"/>
      <c r="AF506" s="45">
        <f t="shared" si="326"/>
        <v>0</v>
      </c>
      <c r="AG506" s="46" t="e">
        <f t="shared" si="338"/>
        <v>#DIV/0!</v>
      </c>
      <c r="AH506" s="26">
        <f t="shared" si="327"/>
        <v>0</v>
      </c>
      <c r="AI506" s="46" t="e">
        <f t="shared" si="339"/>
        <v>#DIV/0!</v>
      </c>
      <c r="AJ506" s="46" t="e">
        <f t="shared" si="340"/>
        <v>#DIV/0!</v>
      </c>
      <c r="AK506" s="61">
        <v>1</v>
      </c>
      <c r="AL506" s="27" t="e">
        <f t="shared" si="341"/>
        <v>#DIV/0!</v>
      </c>
      <c r="AM506" s="25" t="e">
        <f t="shared" si="328"/>
        <v>#DIV/0!</v>
      </c>
      <c r="AN506" s="25" t="e">
        <f t="shared" si="329"/>
        <v>#DIV/0!</v>
      </c>
      <c r="AO506" s="25" t="e">
        <f t="shared" si="342"/>
        <v>#DIV/0!</v>
      </c>
      <c r="AR506" s="11">
        <f t="shared" si="343"/>
        <v>180</v>
      </c>
      <c r="AS506" s="20" t="s">
        <v>147</v>
      </c>
      <c r="AU506" s="13" t="s">
        <v>142</v>
      </c>
      <c r="AV506" s="75" t="e">
        <f>VLOOKUP(AT506,Ülke!$A$1:$D$46,2,0)</f>
        <v>#N/A</v>
      </c>
      <c r="AW506" s="29" t="e">
        <f t="shared" si="344"/>
        <v>#DIV/0!</v>
      </c>
      <c r="AX506" s="64" t="e">
        <f t="shared" si="345"/>
        <v>#DIV/0!</v>
      </c>
      <c r="AY506" s="65">
        <v>43846</v>
      </c>
      <c r="AZ506" s="65">
        <v>44675</v>
      </c>
      <c r="BA506" s="50">
        <f t="shared" si="346"/>
        <v>-44675</v>
      </c>
      <c r="BB506" s="66" t="e">
        <f t="shared" si="347"/>
        <v>#DIV/0!</v>
      </c>
      <c r="BC506" s="67">
        <v>44676</v>
      </c>
      <c r="BD506" s="66" t="s">
        <v>118</v>
      </c>
      <c r="BE506" s="58" t="e">
        <f t="shared" si="348"/>
        <v>#DIV/0!</v>
      </c>
      <c r="BF506" s="30" t="e">
        <f t="shared" si="351"/>
        <v>#DIV/0!</v>
      </c>
      <c r="BG506" s="31"/>
      <c r="BH506" s="32" t="e">
        <f t="shared" si="349"/>
        <v>#DIV/0!</v>
      </c>
      <c r="BI506" s="28">
        <v>0.05</v>
      </c>
      <c r="BJ506" s="28">
        <v>2.5000000000000001E-2</v>
      </c>
      <c r="BK506" s="33" t="e">
        <f t="shared" si="330"/>
        <v>#DIV/0!</v>
      </c>
      <c r="BL506" s="33" t="e">
        <f t="shared" si="335"/>
        <v>#DIV/0!</v>
      </c>
      <c r="BM506" s="48" t="s">
        <v>139</v>
      </c>
      <c r="BO506" s="14" t="s">
        <v>84</v>
      </c>
      <c r="BP506" s="68"/>
      <c r="BQ506" s="14"/>
      <c r="BR506" s="35">
        <v>1257250.1000000001</v>
      </c>
      <c r="BS506" s="73">
        <v>62862.51</v>
      </c>
      <c r="BT506" s="98" t="e">
        <f t="shared" si="350"/>
        <v>#DIV/0!</v>
      </c>
      <c r="BU506" s="35">
        <v>45540</v>
      </c>
      <c r="BV506" s="36" t="s">
        <v>84</v>
      </c>
      <c r="BW506" s="37" t="s">
        <v>90</v>
      </c>
      <c r="BX506" s="38"/>
      <c r="BY506" s="36" t="s">
        <v>84</v>
      </c>
      <c r="BZ506" s="57">
        <v>2023</v>
      </c>
      <c r="CA506" s="32">
        <f>VLOOKUP(BZ506,$GP$1:$GR$17,2,0)</f>
        <v>31680</v>
      </c>
      <c r="CB506" s="32">
        <f>VLOOKUP(BZ506,$GP$1:$GR$17,3,0)</f>
        <v>264294</v>
      </c>
      <c r="CC506" s="32" t="e">
        <f t="shared" si="336"/>
        <v>#DIV/0!</v>
      </c>
      <c r="CD506" s="14" t="str">
        <f t="shared" si="331"/>
        <v/>
      </c>
      <c r="CF506" s="69">
        <f t="shared" si="332"/>
        <v>45540</v>
      </c>
      <c r="CG506" s="69" t="e">
        <f t="shared" si="333"/>
        <v>#DIV/0!</v>
      </c>
      <c r="CH506" s="69" t="e">
        <f t="shared" si="334"/>
        <v>#DIV/0!</v>
      </c>
    </row>
    <row r="507" spans="1:86" x14ac:dyDescent="0.25">
      <c r="U507" s="12">
        <f t="shared" ref="U507:U539" si="352">+T507+90</f>
        <v>90</v>
      </c>
      <c r="Y507" s="22"/>
      <c r="AA507" s="34" t="s">
        <v>84</v>
      </c>
      <c r="AL507" s="40"/>
      <c r="AR507" s="11">
        <f t="shared" ref="AR507:AR539" si="353">+AQ507+180</f>
        <v>180</v>
      </c>
    </row>
    <row r="508" spans="1:86" x14ac:dyDescent="0.25">
      <c r="U508" s="12">
        <f t="shared" si="352"/>
        <v>90</v>
      </c>
      <c r="Y508" s="22"/>
      <c r="AA508" s="34" t="s">
        <v>84</v>
      </c>
      <c r="AL508" s="40"/>
      <c r="AR508" s="11">
        <f t="shared" si="353"/>
        <v>180</v>
      </c>
    </row>
    <row r="509" spans="1:86" x14ac:dyDescent="0.25">
      <c r="U509" s="12">
        <f t="shared" si="352"/>
        <v>90</v>
      </c>
      <c r="Y509" s="22"/>
      <c r="AA509" s="34" t="s">
        <v>84</v>
      </c>
      <c r="AL509" s="40"/>
      <c r="AR509" s="11">
        <f t="shared" si="353"/>
        <v>180</v>
      </c>
    </row>
    <row r="510" spans="1:86" x14ac:dyDescent="0.25">
      <c r="U510" s="12">
        <f t="shared" si="352"/>
        <v>90</v>
      </c>
      <c r="Y510" s="22"/>
      <c r="AA510" s="34" t="s">
        <v>84</v>
      </c>
      <c r="AL510" s="40"/>
      <c r="AR510" s="11">
        <f t="shared" si="353"/>
        <v>180</v>
      </c>
    </row>
    <row r="511" spans="1:86" x14ac:dyDescent="0.25">
      <c r="U511" s="12">
        <f t="shared" si="352"/>
        <v>90</v>
      </c>
      <c r="Y511" s="22"/>
      <c r="AA511" s="34" t="s">
        <v>84</v>
      </c>
      <c r="AL511" s="40"/>
      <c r="AR511" s="11">
        <f t="shared" si="353"/>
        <v>180</v>
      </c>
    </row>
    <row r="512" spans="1:86" x14ac:dyDescent="0.25">
      <c r="U512" s="12">
        <f t="shared" si="352"/>
        <v>90</v>
      </c>
      <c r="Y512" s="22"/>
      <c r="AA512" s="34" t="s">
        <v>84</v>
      </c>
      <c r="AL512" s="40"/>
      <c r="AR512" s="11">
        <f t="shared" si="353"/>
        <v>180</v>
      </c>
    </row>
    <row r="513" spans="21:44" x14ac:dyDescent="0.25">
      <c r="U513" s="12">
        <f t="shared" si="352"/>
        <v>90</v>
      </c>
      <c r="Y513" s="22"/>
      <c r="AA513" s="34" t="s">
        <v>84</v>
      </c>
      <c r="AL513" s="40"/>
      <c r="AR513" s="11">
        <f t="shared" si="353"/>
        <v>180</v>
      </c>
    </row>
    <row r="514" spans="21:44" x14ac:dyDescent="0.25">
      <c r="U514" s="12">
        <f t="shared" si="352"/>
        <v>90</v>
      </c>
      <c r="Y514" s="22"/>
      <c r="AA514" s="34" t="s">
        <v>84</v>
      </c>
      <c r="AL514" s="40"/>
      <c r="AR514" s="11">
        <f t="shared" si="353"/>
        <v>180</v>
      </c>
    </row>
    <row r="515" spans="21:44" x14ac:dyDescent="0.25">
      <c r="U515" s="12">
        <f t="shared" si="352"/>
        <v>90</v>
      </c>
      <c r="Y515" s="22"/>
      <c r="AA515" s="34" t="s">
        <v>84</v>
      </c>
      <c r="AL515" s="40"/>
      <c r="AR515" s="11">
        <f t="shared" si="353"/>
        <v>180</v>
      </c>
    </row>
    <row r="516" spans="21:44" x14ac:dyDescent="0.25">
      <c r="U516" s="12">
        <f t="shared" si="352"/>
        <v>90</v>
      </c>
      <c r="Y516" s="22"/>
      <c r="AA516" s="34" t="s">
        <v>84</v>
      </c>
      <c r="AL516" s="40"/>
      <c r="AR516" s="11">
        <f t="shared" si="353"/>
        <v>180</v>
      </c>
    </row>
    <row r="517" spans="21:44" x14ac:dyDescent="0.25">
      <c r="U517" s="12">
        <f t="shared" si="352"/>
        <v>90</v>
      </c>
      <c r="Y517" s="22"/>
      <c r="AA517" s="34" t="s">
        <v>84</v>
      </c>
      <c r="AL517" s="40"/>
      <c r="AR517" s="11">
        <f t="shared" si="353"/>
        <v>180</v>
      </c>
    </row>
    <row r="518" spans="21:44" x14ac:dyDescent="0.25">
      <c r="U518" s="12">
        <f t="shared" si="352"/>
        <v>90</v>
      </c>
      <c r="Y518" s="22"/>
      <c r="AA518" s="34" t="s">
        <v>84</v>
      </c>
      <c r="AL518" s="40"/>
      <c r="AR518" s="11">
        <f t="shared" si="353"/>
        <v>180</v>
      </c>
    </row>
    <row r="519" spans="21:44" x14ac:dyDescent="0.25">
      <c r="U519" s="12">
        <f t="shared" si="352"/>
        <v>90</v>
      </c>
      <c r="Y519" s="22"/>
      <c r="AA519" s="34" t="s">
        <v>84</v>
      </c>
      <c r="AL519" s="40"/>
      <c r="AR519" s="11">
        <f t="shared" si="353"/>
        <v>180</v>
      </c>
    </row>
    <row r="520" spans="21:44" x14ac:dyDescent="0.25">
      <c r="U520" s="12">
        <f t="shared" si="352"/>
        <v>90</v>
      </c>
      <c r="Y520" s="22"/>
      <c r="AA520" s="34" t="s">
        <v>84</v>
      </c>
      <c r="AL520" s="40"/>
      <c r="AR520" s="11">
        <f t="shared" si="353"/>
        <v>180</v>
      </c>
    </row>
    <row r="521" spans="21:44" x14ac:dyDescent="0.25">
      <c r="U521" s="12">
        <f t="shared" si="352"/>
        <v>90</v>
      </c>
      <c r="Y521" s="22"/>
      <c r="AA521" s="34" t="s">
        <v>84</v>
      </c>
      <c r="AL521" s="40"/>
      <c r="AR521" s="11">
        <f t="shared" si="353"/>
        <v>180</v>
      </c>
    </row>
    <row r="522" spans="21:44" x14ac:dyDescent="0.25">
      <c r="U522" s="12">
        <f t="shared" si="352"/>
        <v>90</v>
      </c>
      <c r="Y522" s="22"/>
      <c r="AA522" s="34" t="s">
        <v>84</v>
      </c>
      <c r="AL522" s="40"/>
      <c r="AR522" s="11">
        <f t="shared" si="353"/>
        <v>180</v>
      </c>
    </row>
    <row r="523" spans="21:44" x14ac:dyDescent="0.25">
      <c r="U523" s="12">
        <f t="shared" si="352"/>
        <v>90</v>
      </c>
      <c r="Y523" s="22"/>
      <c r="AA523" s="34" t="s">
        <v>84</v>
      </c>
      <c r="AL523" s="40"/>
      <c r="AR523" s="11">
        <f t="shared" si="353"/>
        <v>180</v>
      </c>
    </row>
    <row r="524" spans="21:44" x14ac:dyDescent="0.25">
      <c r="U524" s="12">
        <f t="shared" si="352"/>
        <v>90</v>
      </c>
      <c r="Y524" s="22"/>
      <c r="AA524" s="34" t="s">
        <v>84</v>
      </c>
      <c r="AL524" s="40"/>
      <c r="AR524" s="11">
        <f t="shared" si="353"/>
        <v>180</v>
      </c>
    </row>
    <row r="525" spans="21:44" x14ac:dyDescent="0.25">
      <c r="U525" s="12">
        <f t="shared" si="352"/>
        <v>90</v>
      </c>
      <c r="Y525" s="22"/>
      <c r="AA525" s="34" t="s">
        <v>84</v>
      </c>
      <c r="AL525" s="40"/>
      <c r="AR525" s="11">
        <f t="shared" si="353"/>
        <v>180</v>
      </c>
    </row>
    <row r="526" spans="21:44" x14ac:dyDescent="0.25">
      <c r="U526" s="12">
        <f t="shared" si="352"/>
        <v>90</v>
      </c>
      <c r="Y526" s="22"/>
      <c r="AA526" s="34" t="s">
        <v>84</v>
      </c>
      <c r="AL526" s="40"/>
      <c r="AR526" s="11">
        <f t="shared" si="353"/>
        <v>180</v>
      </c>
    </row>
    <row r="527" spans="21:44" x14ac:dyDescent="0.25">
      <c r="U527" s="12">
        <f t="shared" si="352"/>
        <v>90</v>
      </c>
      <c r="Y527" s="22"/>
      <c r="AA527" s="34" t="s">
        <v>84</v>
      </c>
      <c r="AL527" s="40"/>
      <c r="AR527" s="11">
        <f t="shared" si="353"/>
        <v>180</v>
      </c>
    </row>
    <row r="528" spans="21:44" x14ac:dyDescent="0.25">
      <c r="U528" s="12">
        <f t="shared" si="352"/>
        <v>90</v>
      </c>
      <c r="Y528" s="22"/>
      <c r="AA528" s="34" t="s">
        <v>84</v>
      </c>
      <c r="AL528" s="40"/>
      <c r="AR528" s="11">
        <f t="shared" si="353"/>
        <v>180</v>
      </c>
    </row>
    <row r="529" spans="21:44" x14ac:dyDescent="0.25">
      <c r="U529" s="12">
        <f t="shared" si="352"/>
        <v>90</v>
      </c>
      <c r="Y529" s="22"/>
      <c r="AA529" s="34" t="s">
        <v>84</v>
      </c>
      <c r="AL529" s="40"/>
      <c r="AR529" s="11">
        <f t="shared" si="353"/>
        <v>180</v>
      </c>
    </row>
    <row r="530" spans="21:44" x14ac:dyDescent="0.25">
      <c r="U530" s="12">
        <f t="shared" si="352"/>
        <v>90</v>
      </c>
      <c r="Y530" s="22"/>
      <c r="AA530" s="34" t="s">
        <v>84</v>
      </c>
      <c r="AL530" s="40"/>
      <c r="AR530" s="11">
        <f t="shared" si="353"/>
        <v>180</v>
      </c>
    </row>
    <row r="531" spans="21:44" x14ac:dyDescent="0.25">
      <c r="U531" s="12">
        <f t="shared" si="352"/>
        <v>90</v>
      </c>
      <c r="Y531" s="22"/>
      <c r="AA531" s="34" t="s">
        <v>84</v>
      </c>
      <c r="AL531" s="40"/>
      <c r="AR531" s="11">
        <f t="shared" si="353"/>
        <v>180</v>
      </c>
    </row>
    <row r="532" spans="21:44" x14ac:dyDescent="0.25">
      <c r="U532" s="12">
        <f t="shared" si="352"/>
        <v>90</v>
      </c>
      <c r="Y532" s="22"/>
      <c r="AA532" s="34" t="s">
        <v>84</v>
      </c>
      <c r="AL532" s="40"/>
      <c r="AR532" s="11">
        <f t="shared" si="353"/>
        <v>180</v>
      </c>
    </row>
    <row r="533" spans="21:44" x14ac:dyDescent="0.25">
      <c r="U533" s="12">
        <f t="shared" si="352"/>
        <v>90</v>
      </c>
      <c r="Y533" s="22"/>
      <c r="AA533" s="34" t="s">
        <v>84</v>
      </c>
      <c r="AL533" s="40"/>
      <c r="AR533" s="11">
        <f t="shared" si="353"/>
        <v>180</v>
      </c>
    </row>
    <row r="534" spans="21:44" x14ac:dyDescent="0.25">
      <c r="U534" s="12">
        <f t="shared" si="352"/>
        <v>90</v>
      </c>
      <c r="Y534" s="22"/>
      <c r="AA534" s="34" t="s">
        <v>84</v>
      </c>
      <c r="AL534" s="40"/>
      <c r="AR534" s="11">
        <f t="shared" si="353"/>
        <v>180</v>
      </c>
    </row>
    <row r="535" spans="21:44" x14ac:dyDescent="0.25">
      <c r="U535" s="12">
        <f t="shared" si="352"/>
        <v>90</v>
      </c>
      <c r="Y535" s="22"/>
      <c r="AA535" s="34" t="s">
        <v>84</v>
      </c>
      <c r="AL535" s="40"/>
      <c r="AR535" s="11">
        <f t="shared" si="353"/>
        <v>180</v>
      </c>
    </row>
    <row r="536" spans="21:44" x14ac:dyDescent="0.25">
      <c r="U536" s="12">
        <f t="shared" si="352"/>
        <v>90</v>
      </c>
      <c r="Y536" s="22"/>
      <c r="AA536" s="34" t="s">
        <v>84</v>
      </c>
      <c r="AL536" s="40"/>
      <c r="AR536" s="11">
        <f t="shared" si="353"/>
        <v>180</v>
      </c>
    </row>
    <row r="537" spans="21:44" x14ac:dyDescent="0.25">
      <c r="U537" s="12">
        <f t="shared" si="352"/>
        <v>90</v>
      </c>
      <c r="Y537" s="22"/>
      <c r="AA537" s="34" t="s">
        <v>84</v>
      </c>
      <c r="AL537" s="40"/>
      <c r="AR537" s="11">
        <f t="shared" si="353"/>
        <v>180</v>
      </c>
    </row>
    <row r="538" spans="21:44" x14ac:dyDescent="0.25">
      <c r="U538" s="12">
        <f t="shared" si="352"/>
        <v>90</v>
      </c>
      <c r="Y538" s="22"/>
      <c r="AA538" s="34" t="s">
        <v>84</v>
      </c>
      <c r="AL538" s="40"/>
      <c r="AR538" s="11">
        <f t="shared" si="353"/>
        <v>180</v>
      </c>
    </row>
    <row r="539" spans="21:44" x14ac:dyDescent="0.25">
      <c r="U539" s="12">
        <f t="shared" si="352"/>
        <v>90</v>
      </c>
      <c r="Y539" s="22"/>
      <c r="AA539" s="34" t="s">
        <v>84</v>
      </c>
      <c r="AL539" s="40"/>
      <c r="AR539" s="11">
        <f t="shared" si="353"/>
        <v>180</v>
      </c>
    </row>
    <row r="540" spans="21:44" x14ac:dyDescent="0.25">
      <c r="U540" s="12">
        <f t="shared" ref="U540:U603" si="354">+T540+90</f>
        <v>90</v>
      </c>
      <c r="Y540" s="22"/>
      <c r="AA540" s="34" t="s">
        <v>84</v>
      </c>
      <c r="AL540" s="40"/>
      <c r="AR540" s="11">
        <f t="shared" ref="AR540:AR603" si="355">+AQ540+180</f>
        <v>180</v>
      </c>
    </row>
    <row r="541" spans="21:44" x14ac:dyDescent="0.25">
      <c r="U541" s="12">
        <f t="shared" si="354"/>
        <v>90</v>
      </c>
      <c r="Y541" s="22"/>
      <c r="AA541" s="34" t="s">
        <v>84</v>
      </c>
      <c r="AL541" s="40"/>
      <c r="AR541" s="11">
        <f t="shared" si="355"/>
        <v>180</v>
      </c>
    </row>
    <row r="542" spans="21:44" x14ac:dyDescent="0.25">
      <c r="U542" s="12">
        <f t="shared" si="354"/>
        <v>90</v>
      </c>
      <c r="Y542" s="22"/>
      <c r="AA542" s="34" t="s">
        <v>84</v>
      </c>
      <c r="AL542" s="40"/>
      <c r="AR542" s="11">
        <f t="shared" si="355"/>
        <v>180</v>
      </c>
    </row>
    <row r="543" spans="21:44" x14ac:dyDescent="0.25">
      <c r="U543" s="12">
        <f t="shared" si="354"/>
        <v>90</v>
      </c>
      <c r="Y543" s="22"/>
      <c r="AA543" s="34" t="s">
        <v>84</v>
      </c>
      <c r="AL543" s="40"/>
      <c r="AR543" s="11">
        <f t="shared" si="355"/>
        <v>180</v>
      </c>
    </row>
    <row r="544" spans="21:44" x14ac:dyDescent="0.25">
      <c r="U544" s="12">
        <f t="shared" si="354"/>
        <v>90</v>
      </c>
      <c r="Y544" s="22"/>
      <c r="AA544" s="34" t="s">
        <v>84</v>
      </c>
      <c r="AR544" s="11">
        <f t="shared" si="355"/>
        <v>180</v>
      </c>
    </row>
    <row r="545" spans="21:44" x14ac:dyDescent="0.25">
      <c r="U545" s="12">
        <f t="shared" si="354"/>
        <v>90</v>
      </c>
      <c r="Y545" s="22"/>
      <c r="AR545" s="11">
        <f t="shared" si="355"/>
        <v>180</v>
      </c>
    </row>
    <row r="546" spans="21:44" x14ac:dyDescent="0.25">
      <c r="U546" s="12">
        <f t="shared" si="354"/>
        <v>90</v>
      </c>
      <c r="Y546" s="22"/>
      <c r="AR546" s="11">
        <f t="shared" si="355"/>
        <v>180</v>
      </c>
    </row>
    <row r="547" spans="21:44" x14ac:dyDescent="0.25">
      <c r="U547" s="12">
        <f t="shared" si="354"/>
        <v>90</v>
      </c>
      <c r="Y547" s="22"/>
      <c r="AR547" s="11">
        <f t="shared" si="355"/>
        <v>180</v>
      </c>
    </row>
    <row r="548" spans="21:44" x14ac:dyDescent="0.25">
      <c r="U548" s="12">
        <f t="shared" si="354"/>
        <v>90</v>
      </c>
      <c r="Y548" s="22"/>
      <c r="AR548" s="11">
        <f t="shared" si="355"/>
        <v>180</v>
      </c>
    </row>
    <row r="549" spans="21:44" x14ac:dyDescent="0.25">
      <c r="U549" s="12">
        <f t="shared" si="354"/>
        <v>90</v>
      </c>
      <c r="Y549" s="22"/>
      <c r="AR549" s="11">
        <f t="shared" si="355"/>
        <v>180</v>
      </c>
    </row>
    <row r="550" spans="21:44" x14ac:dyDescent="0.25">
      <c r="U550" s="12">
        <f t="shared" si="354"/>
        <v>90</v>
      </c>
      <c r="Y550" s="22"/>
      <c r="AR550" s="11">
        <f t="shared" si="355"/>
        <v>180</v>
      </c>
    </row>
    <row r="551" spans="21:44" x14ac:dyDescent="0.25">
      <c r="U551" s="12">
        <f t="shared" si="354"/>
        <v>90</v>
      </c>
      <c r="Y551" s="22"/>
      <c r="AR551" s="11">
        <f t="shared" si="355"/>
        <v>180</v>
      </c>
    </row>
    <row r="552" spans="21:44" x14ac:dyDescent="0.25">
      <c r="U552" s="12">
        <f t="shared" si="354"/>
        <v>90</v>
      </c>
      <c r="Y552" s="22"/>
      <c r="AR552" s="11">
        <f t="shared" si="355"/>
        <v>180</v>
      </c>
    </row>
    <row r="553" spans="21:44" x14ac:dyDescent="0.25">
      <c r="U553" s="12">
        <f t="shared" si="354"/>
        <v>90</v>
      </c>
      <c r="Y553" s="22"/>
      <c r="AR553" s="11">
        <f t="shared" si="355"/>
        <v>180</v>
      </c>
    </row>
    <row r="554" spans="21:44" x14ac:dyDescent="0.25">
      <c r="U554" s="12">
        <f t="shared" si="354"/>
        <v>90</v>
      </c>
      <c r="Y554" s="22"/>
      <c r="AR554" s="11">
        <f t="shared" si="355"/>
        <v>180</v>
      </c>
    </row>
    <row r="555" spans="21:44" x14ac:dyDescent="0.25">
      <c r="U555" s="12">
        <f t="shared" si="354"/>
        <v>90</v>
      </c>
      <c r="Y555" s="22"/>
      <c r="AR555" s="11">
        <f t="shared" si="355"/>
        <v>180</v>
      </c>
    </row>
    <row r="556" spans="21:44" x14ac:dyDescent="0.25">
      <c r="U556" s="12">
        <f t="shared" si="354"/>
        <v>90</v>
      </c>
      <c r="Y556" s="22"/>
      <c r="AR556" s="11">
        <f t="shared" si="355"/>
        <v>180</v>
      </c>
    </row>
    <row r="557" spans="21:44" x14ac:dyDescent="0.25">
      <c r="U557" s="12">
        <f t="shared" si="354"/>
        <v>90</v>
      </c>
      <c r="Y557" s="22"/>
      <c r="AR557" s="11">
        <f t="shared" si="355"/>
        <v>180</v>
      </c>
    </row>
    <row r="558" spans="21:44" x14ac:dyDescent="0.25">
      <c r="U558" s="12">
        <f t="shared" si="354"/>
        <v>90</v>
      </c>
      <c r="Y558" s="22"/>
      <c r="AR558" s="11">
        <f t="shared" si="355"/>
        <v>180</v>
      </c>
    </row>
    <row r="559" spans="21:44" x14ac:dyDescent="0.25">
      <c r="U559" s="12">
        <f t="shared" si="354"/>
        <v>90</v>
      </c>
      <c r="Y559" s="22"/>
      <c r="AR559" s="11">
        <f t="shared" si="355"/>
        <v>180</v>
      </c>
    </row>
    <row r="560" spans="21:44" x14ac:dyDescent="0.25">
      <c r="U560" s="12">
        <f t="shared" si="354"/>
        <v>90</v>
      </c>
      <c r="Y560" s="22"/>
      <c r="AR560" s="11">
        <f t="shared" si="355"/>
        <v>180</v>
      </c>
    </row>
    <row r="561" spans="21:44" x14ac:dyDescent="0.25">
      <c r="U561" s="12">
        <f t="shared" si="354"/>
        <v>90</v>
      </c>
      <c r="Y561" s="22"/>
      <c r="AR561" s="11">
        <f t="shared" si="355"/>
        <v>180</v>
      </c>
    </row>
    <row r="562" spans="21:44" x14ac:dyDescent="0.25">
      <c r="U562" s="12">
        <f t="shared" si="354"/>
        <v>90</v>
      </c>
      <c r="Y562" s="22"/>
      <c r="AR562" s="11">
        <f t="shared" si="355"/>
        <v>180</v>
      </c>
    </row>
    <row r="563" spans="21:44" x14ac:dyDescent="0.25">
      <c r="U563" s="12">
        <f t="shared" si="354"/>
        <v>90</v>
      </c>
      <c r="Y563" s="22"/>
      <c r="AR563" s="11">
        <f t="shared" si="355"/>
        <v>180</v>
      </c>
    </row>
    <row r="564" spans="21:44" x14ac:dyDescent="0.25">
      <c r="U564" s="12">
        <f t="shared" si="354"/>
        <v>90</v>
      </c>
      <c r="Y564" s="22"/>
      <c r="AR564" s="11">
        <f t="shared" si="355"/>
        <v>180</v>
      </c>
    </row>
    <row r="565" spans="21:44" x14ac:dyDescent="0.25">
      <c r="U565" s="12">
        <f t="shared" si="354"/>
        <v>90</v>
      </c>
      <c r="Y565" s="22"/>
      <c r="AR565" s="11">
        <f t="shared" si="355"/>
        <v>180</v>
      </c>
    </row>
    <row r="566" spans="21:44" x14ac:dyDescent="0.25">
      <c r="U566" s="12">
        <f t="shared" si="354"/>
        <v>90</v>
      </c>
      <c r="Y566" s="22"/>
      <c r="AR566" s="11">
        <f t="shared" si="355"/>
        <v>180</v>
      </c>
    </row>
    <row r="567" spans="21:44" x14ac:dyDescent="0.25">
      <c r="U567" s="12">
        <f t="shared" si="354"/>
        <v>90</v>
      </c>
      <c r="Y567" s="22"/>
      <c r="AR567" s="11">
        <f t="shared" si="355"/>
        <v>180</v>
      </c>
    </row>
    <row r="568" spans="21:44" x14ac:dyDescent="0.25">
      <c r="U568" s="12">
        <f t="shared" si="354"/>
        <v>90</v>
      </c>
      <c r="Y568" s="22"/>
      <c r="AR568" s="11">
        <f t="shared" si="355"/>
        <v>180</v>
      </c>
    </row>
    <row r="569" spans="21:44" x14ac:dyDescent="0.25">
      <c r="U569" s="12">
        <f t="shared" si="354"/>
        <v>90</v>
      </c>
      <c r="Y569" s="22"/>
      <c r="AR569" s="11">
        <f t="shared" si="355"/>
        <v>180</v>
      </c>
    </row>
    <row r="570" spans="21:44" x14ac:dyDescent="0.25">
      <c r="U570" s="12">
        <f t="shared" si="354"/>
        <v>90</v>
      </c>
      <c r="Y570" s="22"/>
      <c r="AR570" s="11">
        <f t="shared" si="355"/>
        <v>180</v>
      </c>
    </row>
    <row r="571" spans="21:44" x14ac:dyDescent="0.25">
      <c r="U571" s="12">
        <f t="shared" si="354"/>
        <v>90</v>
      </c>
      <c r="Y571" s="22"/>
      <c r="AR571" s="11">
        <f t="shared" si="355"/>
        <v>180</v>
      </c>
    </row>
    <row r="572" spans="21:44" x14ac:dyDescent="0.25">
      <c r="U572" s="12">
        <f t="shared" si="354"/>
        <v>90</v>
      </c>
      <c r="Y572" s="22"/>
      <c r="AR572" s="11">
        <f t="shared" si="355"/>
        <v>180</v>
      </c>
    </row>
    <row r="573" spans="21:44" x14ac:dyDescent="0.25">
      <c r="U573" s="12">
        <f t="shared" si="354"/>
        <v>90</v>
      </c>
      <c r="Y573" s="22"/>
      <c r="AR573" s="11">
        <f t="shared" si="355"/>
        <v>180</v>
      </c>
    </row>
    <row r="574" spans="21:44" x14ac:dyDescent="0.25">
      <c r="U574" s="12">
        <f t="shared" si="354"/>
        <v>90</v>
      </c>
      <c r="Y574" s="22"/>
      <c r="AR574" s="11">
        <f t="shared" si="355"/>
        <v>180</v>
      </c>
    </row>
    <row r="575" spans="21:44" x14ac:dyDescent="0.25">
      <c r="U575" s="12">
        <f t="shared" si="354"/>
        <v>90</v>
      </c>
      <c r="Y575" s="22"/>
      <c r="AR575" s="11">
        <f t="shared" si="355"/>
        <v>180</v>
      </c>
    </row>
    <row r="576" spans="21:44" x14ac:dyDescent="0.25">
      <c r="U576" s="12">
        <f t="shared" si="354"/>
        <v>90</v>
      </c>
      <c r="Y576" s="22"/>
      <c r="AR576" s="11">
        <f t="shared" si="355"/>
        <v>180</v>
      </c>
    </row>
    <row r="577" spans="21:44" x14ac:dyDescent="0.25">
      <c r="U577" s="12">
        <f t="shared" si="354"/>
        <v>90</v>
      </c>
      <c r="Y577" s="22"/>
      <c r="AR577" s="11">
        <f t="shared" si="355"/>
        <v>180</v>
      </c>
    </row>
    <row r="578" spans="21:44" x14ac:dyDescent="0.25">
      <c r="U578" s="12">
        <f t="shared" si="354"/>
        <v>90</v>
      </c>
      <c r="Y578" s="22"/>
      <c r="AR578" s="11">
        <f t="shared" si="355"/>
        <v>180</v>
      </c>
    </row>
    <row r="579" spans="21:44" x14ac:dyDescent="0.25">
      <c r="U579" s="12">
        <f t="shared" si="354"/>
        <v>90</v>
      </c>
      <c r="Y579" s="22"/>
      <c r="AR579" s="11">
        <f t="shared" si="355"/>
        <v>180</v>
      </c>
    </row>
    <row r="580" spans="21:44" x14ac:dyDescent="0.25">
      <c r="U580" s="12">
        <f t="shared" si="354"/>
        <v>90</v>
      </c>
      <c r="Y580" s="22"/>
      <c r="AR580" s="11">
        <f t="shared" si="355"/>
        <v>180</v>
      </c>
    </row>
    <row r="581" spans="21:44" x14ac:dyDescent="0.25">
      <c r="U581" s="12">
        <f t="shared" si="354"/>
        <v>90</v>
      </c>
      <c r="Y581" s="22"/>
      <c r="AR581" s="11">
        <f t="shared" si="355"/>
        <v>180</v>
      </c>
    </row>
    <row r="582" spans="21:44" x14ac:dyDescent="0.25">
      <c r="U582" s="12">
        <f t="shared" si="354"/>
        <v>90</v>
      </c>
      <c r="Y582" s="22"/>
      <c r="AR582" s="11">
        <f t="shared" si="355"/>
        <v>180</v>
      </c>
    </row>
    <row r="583" spans="21:44" x14ac:dyDescent="0.25">
      <c r="U583" s="12">
        <f t="shared" si="354"/>
        <v>90</v>
      </c>
      <c r="Y583" s="22"/>
      <c r="AR583" s="11">
        <f t="shared" si="355"/>
        <v>180</v>
      </c>
    </row>
    <row r="584" spans="21:44" x14ac:dyDescent="0.25">
      <c r="U584" s="12">
        <f t="shared" si="354"/>
        <v>90</v>
      </c>
      <c r="Y584" s="22"/>
      <c r="AR584" s="11">
        <f t="shared" si="355"/>
        <v>180</v>
      </c>
    </row>
    <row r="585" spans="21:44" x14ac:dyDescent="0.25">
      <c r="U585" s="12">
        <f t="shared" si="354"/>
        <v>90</v>
      </c>
      <c r="Y585" s="22"/>
      <c r="AR585" s="11">
        <f t="shared" si="355"/>
        <v>180</v>
      </c>
    </row>
    <row r="586" spans="21:44" x14ac:dyDescent="0.25">
      <c r="U586" s="12">
        <f t="shared" si="354"/>
        <v>90</v>
      </c>
      <c r="Y586" s="22"/>
      <c r="AR586" s="11">
        <f t="shared" si="355"/>
        <v>180</v>
      </c>
    </row>
    <row r="587" spans="21:44" x14ac:dyDescent="0.25">
      <c r="U587" s="12">
        <f t="shared" si="354"/>
        <v>90</v>
      </c>
      <c r="Y587" s="22"/>
      <c r="AR587" s="11">
        <f t="shared" si="355"/>
        <v>180</v>
      </c>
    </row>
    <row r="588" spans="21:44" x14ac:dyDescent="0.25">
      <c r="U588" s="12">
        <f t="shared" si="354"/>
        <v>90</v>
      </c>
      <c r="Y588" s="22"/>
      <c r="AR588" s="11">
        <f t="shared" si="355"/>
        <v>180</v>
      </c>
    </row>
    <row r="589" spans="21:44" x14ac:dyDescent="0.25">
      <c r="U589" s="12">
        <f t="shared" si="354"/>
        <v>90</v>
      </c>
      <c r="Y589" s="22"/>
      <c r="AR589" s="11">
        <f t="shared" si="355"/>
        <v>180</v>
      </c>
    </row>
    <row r="590" spans="21:44" x14ac:dyDescent="0.25">
      <c r="U590" s="12">
        <f t="shared" si="354"/>
        <v>90</v>
      </c>
      <c r="Y590" s="22"/>
      <c r="AR590" s="11">
        <f t="shared" si="355"/>
        <v>180</v>
      </c>
    </row>
    <row r="591" spans="21:44" x14ac:dyDescent="0.25">
      <c r="U591" s="12">
        <f t="shared" si="354"/>
        <v>90</v>
      </c>
      <c r="Y591" s="22"/>
      <c r="AR591" s="11">
        <f t="shared" si="355"/>
        <v>180</v>
      </c>
    </row>
    <row r="592" spans="21:44" x14ac:dyDescent="0.25">
      <c r="U592" s="12">
        <f t="shared" si="354"/>
        <v>90</v>
      </c>
      <c r="Y592" s="22"/>
      <c r="AR592" s="11">
        <f t="shared" si="355"/>
        <v>180</v>
      </c>
    </row>
    <row r="593" spans="21:44" x14ac:dyDescent="0.25">
      <c r="U593" s="12">
        <f t="shared" si="354"/>
        <v>90</v>
      </c>
      <c r="Y593" s="22"/>
      <c r="AR593" s="11">
        <f t="shared" si="355"/>
        <v>180</v>
      </c>
    </row>
    <row r="594" spans="21:44" x14ac:dyDescent="0.25">
      <c r="U594" s="12">
        <f t="shared" si="354"/>
        <v>90</v>
      </c>
      <c r="Y594" s="22"/>
      <c r="AR594" s="11">
        <f t="shared" si="355"/>
        <v>180</v>
      </c>
    </row>
    <row r="595" spans="21:44" x14ac:dyDescent="0.25">
      <c r="U595" s="12">
        <f t="shared" si="354"/>
        <v>90</v>
      </c>
      <c r="Y595" s="22"/>
      <c r="AR595" s="11">
        <f t="shared" si="355"/>
        <v>180</v>
      </c>
    </row>
    <row r="596" spans="21:44" x14ac:dyDescent="0.25">
      <c r="U596" s="12">
        <f t="shared" si="354"/>
        <v>90</v>
      </c>
      <c r="Y596" s="22"/>
      <c r="AR596" s="11">
        <f t="shared" si="355"/>
        <v>180</v>
      </c>
    </row>
    <row r="597" spans="21:44" x14ac:dyDescent="0.25">
      <c r="U597" s="12">
        <f t="shared" si="354"/>
        <v>90</v>
      </c>
      <c r="Y597" s="22"/>
      <c r="AR597" s="11">
        <f t="shared" si="355"/>
        <v>180</v>
      </c>
    </row>
    <row r="598" spans="21:44" x14ac:dyDescent="0.25">
      <c r="U598" s="12">
        <f t="shared" si="354"/>
        <v>90</v>
      </c>
      <c r="Y598" s="22"/>
      <c r="AR598" s="11">
        <f t="shared" si="355"/>
        <v>180</v>
      </c>
    </row>
    <row r="599" spans="21:44" x14ac:dyDescent="0.25">
      <c r="U599" s="12">
        <f t="shared" si="354"/>
        <v>90</v>
      </c>
      <c r="Y599" s="22"/>
      <c r="AR599" s="11">
        <f t="shared" si="355"/>
        <v>180</v>
      </c>
    </row>
    <row r="600" spans="21:44" x14ac:dyDescent="0.25">
      <c r="U600" s="12">
        <f t="shared" si="354"/>
        <v>90</v>
      </c>
      <c r="Y600" s="22"/>
      <c r="AR600" s="11">
        <f t="shared" si="355"/>
        <v>180</v>
      </c>
    </row>
    <row r="601" spans="21:44" x14ac:dyDescent="0.25">
      <c r="U601" s="12">
        <f t="shared" si="354"/>
        <v>90</v>
      </c>
      <c r="Y601" s="22"/>
      <c r="AR601" s="11">
        <f t="shared" si="355"/>
        <v>180</v>
      </c>
    </row>
    <row r="602" spans="21:44" x14ac:dyDescent="0.25">
      <c r="U602" s="12">
        <f t="shared" si="354"/>
        <v>90</v>
      </c>
      <c r="Y602" s="22"/>
      <c r="AR602" s="11">
        <f t="shared" si="355"/>
        <v>180</v>
      </c>
    </row>
    <row r="603" spans="21:44" x14ac:dyDescent="0.25">
      <c r="U603" s="12">
        <f t="shared" si="354"/>
        <v>90</v>
      </c>
      <c r="Y603" s="22"/>
      <c r="AR603" s="11">
        <f t="shared" si="355"/>
        <v>180</v>
      </c>
    </row>
    <row r="604" spans="21:44" x14ac:dyDescent="0.25">
      <c r="U604" s="12">
        <f t="shared" ref="U604:U667" si="356">+T604+90</f>
        <v>90</v>
      </c>
      <c r="Y604" s="22"/>
      <c r="AR604" s="11">
        <f t="shared" ref="AR604:AR667" si="357">+AQ604+180</f>
        <v>180</v>
      </c>
    </row>
    <row r="605" spans="21:44" x14ac:dyDescent="0.25">
      <c r="U605" s="12">
        <f t="shared" si="356"/>
        <v>90</v>
      </c>
      <c r="Y605" s="22"/>
      <c r="AR605" s="11">
        <f t="shared" si="357"/>
        <v>180</v>
      </c>
    </row>
    <row r="606" spans="21:44" x14ac:dyDescent="0.25">
      <c r="U606" s="12">
        <f t="shared" si="356"/>
        <v>90</v>
      </c>
      <c r="Y606" s="22"/>
      <c r="AR606" s="11">
        <f t="shared" si="357"/>
        <v>180</v>
      </c>
    </row>
    <row r="607" spans="21:44" x14ac:dyDescent="0.25">
      <c r="U607" s="12">
        <f t="shared" si="356"/>
        <v>90</v>
      </c>
      <c r="Y607" s="22"/>
      <c r="AR607" s="11">
        <f t="shared" si="357"/>
        <v>180</v>
      </c>
    </row>
    <row r="608" spans="21:44" x14ac:dyDescent="0.25">
      <c r="U608" s="12">
        <f t="shared" si="356"/>
        <v>90</v>
      </c>
      <c r="Y608" s="22"/>
      <c r="AR608" s="11">
        <f t="shared" si="357"/>
        <v>180</v>
      </c>
    </row>
    <row r="609" spans="21:44" x14ac:dyDescent="0.25">
      <c r="U609" s="12">
        <f t="shared" si="356"/>
        <v>90</v>
      </c>
      <c r="Y609" s="22"/>
      <c r="AR609" s="11">
        <f t="shared" si="357"/>
        <v>180</v>
      </c>
    </row>
    <row r="610" spans="21:44" x14ac:dyDescent="0.25">
      <c r="U610" s="12">
        <f t="shared" si="356"/>
        <v>90</v>
      </c>
      <c r="Y610" s="22"/>
      <c r="AR610" s="11">
        <f t="shared" si="357"/>
        <v>180</v>
      </c>
    </row>
    <row r="611" spans="21:44" x14ac:dyDescent="0.25">
      <c r="U611" s="12">
        <f t="shared" si="356"/>
        <v>90</v>
      </c>
      <c r="Y611" s="22"/>
      <c r="AR611" s="11">
        <f t="shared" si="357"/>
        <v>180</v>
      </c>
    </row>
    <row r="612" spans="21:44" x14ac:dyDescent="0.25">
      <c r="U612" s="12">
        <f t="shared" si="356"/>
        <v>90</v>
      </c>
      <c r="Y612" s="22"/>
      <c r="AR612" s="11">
        <f t="shared" si="357"/>
        <v>180</v>
      </c>
    </row>
    <row r="613" spans="21:44" x14ac:dyDescent="0.25">
      <c r="U613" s="12">
        <f t="shared" si="356"/>
        <v>90</v>
      </c>
      <c r="Y613" s="22"/>
      <c r="AR613" s="11">
        <f t="shared" si="357"/>
        <v>180</v>
      </c>
    </row>
    <row r="614" spans="21:44" x14ac:dyDescent="0.25">
      <c r="U614" s="12">
        <f t="shared" si="356"/>
        <v>90</v>
      </c>
      <c r="Y614" s="22"/>
      <c r="AR614" s="11">
        <f t="shared" si="357"/>
        <v>180</v>
      </c>
    </row>
    <row r="615" spans="21:44" x14ac:dyDescent="0.25">
      <c r="U615" s="12">
        <f t="shared" si="356"/>
        <v>90</v>
      </c>
      <c r="Y615" s="22"/>
      <c r="AR615" s="11">
        <f t="shared" si="357"/>
        <v>180</v>
      </c>
    </row>
    <row r="616" spans="21:44" x14ac:dyDescent="0.25">
      <c r="U616" s="12">
        <f t="shared" si="356"/>
        <v>90</v>
      </c>
      <c r="Y616" s="22"/>
      <c r="AR616" s="11">
        <f t="shared" si="357"/>
        <v>180</v>
      </c>
    </row>
    <row r="617" spans="21:44" x14ac:dyDescent="0.25">
      <c r="U617" s="12">
        <f t="shared" si="356"/>
        <v>90</v>
      </c>
      <c r="Y617" s="22"/>
      <c r="AR617" s="11">
        <f t="shared" si="357"/>
        <v>180</v>
      </c>
    </row>
    <row r="618" spans="21:44" x14ac:dyDescent="0.25">
      <c r="U618" s="12">
        <f t="shared" si="356"/>
        <v>90</v>
      </c>
      <c r="Y618" s="22"/>
      <c r="AR618" s="11">
        <f t="shared" si="357"/>
        <v>180</v>
      </c>
    </row>
    <row r="619" spans="21:44" x14ac:dyDescent="0.25">
      <c r="U619" s="12">
        <f t="shared" si="356"/>
        <v>90</v>
      </c>
      <c r="Y619" s="22"/>
      <c r="AR619" s="11">
        <f t="shared" si="357"/>
        <v>180</v>
      </c>
    </row>
    <row r="620" spans="21:44" x14ac:dyDescent="0.25">
      <c r="U620" s="12">
        <f t="shared" si="356"/>
        <v>90</v>
      </c>
      <c r="Y620" s="22"/>
      <c r="AR620" s="11">
        <f t="shared" si="357"/>
        <v>180</v>
      </c>
    </row>
    <row r="621" spans="21:44" x14ac:dyDescent="0.25">
      <c r="U621" s="12">
        <f t="shared" si="356"/>
        <v>90</v>
      </c>
      <c r="Y621" s="22"/>
      <c r="AR621" s="11">
        <f t="shared" si="357"/>
        <v>180</v>
      </c>
    </row>
    <row r="622" spans="21:44" x14ac:dyDescent="0.25">
      <c r="U622" s="12">
        <f t="shared" si="356"/>
        <v>90</v>
      </c>
      <c r="Y622" s="22"/>
      <c r="AR622" s="11">
        <f t="shared" si="357"/>
        <v>180</v>
      </c>
    </row>
    <row r="623" spans="21:44" x14ac:dyDescent="0.25">
      <c r="U623" s="12">
        <f t="shared" si="356"/>
        <v>90</v>
      </c>
      <c r="Y623" s="22"/>
      <c r="AR623" s="11">
        <f t="shared" si="357"/>
        <v>180</v>
      </c>
    </row>
    <row r="624" spans="21:44" x14ac:dyDescent="0.25">
      <c r="U624" s="12">
        <f t="shared" si="356"/>
        <v>90</v>
      </c>
      <c r="Y624" s="22"/>
      <c r="AR624" s="11">
        <f t="shared" si="357"/>
        <v>180</v>
      </c>
    </row>
    <row r="625" spans="21:44" x14ac:dyDescent="0.25">
      <c r="U625" s="12">
        <f t="shared" si="356"/>
        <v>90</v>
      </c>
      <c r="Y625" s="22"/>
      <c r="AR625" s="11">
        <f t="shared" si="357"/>
        <v>180</v>
      </c>
    </row>
    <row r="626" spans="21:44" x14ac:dyDescent="0.25">
      <c r="U626" s="12">
        <f t="shared" si="356"/>
        <v>90</v>
      </c>
      <c r="Y626" s="22"/>
      <c r="AR626" s="11">
        <f t="shared" si="357"/>
        <v>180</v>
      </c>
    </row>
    <row r="627" spans="21:44" x14ac:dyDescent="0.25">
      <c r="U627" s="12">
        <f t="shared" si="356"/>
        <v>90</v>
      </c>
      <c r="Y627" s="22"/>
      <c r="AR627" s="11">
        <f t="shared" si="357"/>
        <v>180</v>
      </c>
    </row>
    <row r="628" spans="21:44" x14ac:dyDescent="0.25">
      <c r="U628" s="12">
        <f t="shared" si="356"/>
        <v>90</v>
      </c>
      <c r="Y628" s="22"/>
      <c r="AR628" s="11">
        <f t="shared" si="357"/>
        <v>180</v>
      </c>
    </row>
    <row r="629" spans="21:44" x14ac:dyDescent="0.25">
      <c r="U629" s="12">
        <f t="shared" si="356"/>
        <v>90</v>
      </c>
      <c r="Y629" s="22"/>
      <c r="AR629" s="11">
        <f t="shared" si="357"/>
        <v>180</v>
      </c>
    </row>
    <row r="630" spans="21:44" x14ac:dyDescent="0.25">
      <c r="U630" s="12">
        <f t="shared" si="356"/>
        <v>90</v>
      </c>
      <c r="Y630" s="22"/>
      <c r="AR630" s="11">
        <f t="shared" si="357"/>
        <v>180</v>
      </c>
    </row>
    <row r="631" spans="21:44" x14ac:dyDescent="0.25">
      <c r="U631" s="12">
        <f t="shared" si="356"/>
        <v>90</v>
      </c>
      <c r="Y631" s="22"/>
      <c r="AR631" s="11">
        <f t="shared" si="357"/>
        <v>180</v>
      </c>
    </row>
    <row r="632" spans="21:44" x14ac:dyDescent="0.25">
      <c r="U632" s="12">
        <f t="shared" si="356"/>
        <v>90</v>
      </c>
      <c r="Y632" s="22"/>
      <c r="AR632" s="11">
        <f t="shared" si="357"/>
        <v>180</v>
      </c>
    </row>
    <row r="633" spans="21:44" x14ac:dyDescent="0.25">
      <c r="U633" s="12">
        <f t="shared" si="356"/>
        <v>90</v>
      </c>
      <c r="Y633" s="22"/>
      <c r="AR633" s="11">
        <f t="shared" si="357"/>
        <v>180</v>
      </c>
    </row>
    <row r="634" spans="21:44" x14ac:dyDescent="0.25">
      <c r="U634" s="12">
        <f t="shared" si="356"/>
        <v>90</v>
      </c>
      <c r="Y634" s="22"/>
      <c r="AR634" s="11">
        <f t="shared" si="357"/>
        <v>180</v>
      </c>
    </row>
    <row r="635" spans="21:44" x14ac:dyDescent="0.25">
      <c r="U635" s="12">
        <f t="shared" si="356"/>
        <v>90</v>
      </c>
      <c r="Y635" s="22"/>
      <c r="AR635" s="11">
        <f t="shared" si="357"/>
        <v>180</v>
      </c>
    </row>
    <row r="636" spans="21:44" x14ac:dyDescent="0.25">
      <c r="U636" s="12">
        <f t="shared" si="356"/>
        <v>90</v>
      </c>
      <c r="Y636" s="22"/>
      <c r="AR636" s="11">
        <f t="shared" si="357"/>
        <v>180</v>
      </c>
    </row>
    <row r="637" spans="21:44" x14ac:dyDescent="0.25">
      <c r="U637" s="12">
        <f t="shared" si="356"/>
        <v>90</v>
      </c>
      <c r="Y637" s="22"/>
      <c r="AR637" s="11">
        <f t="shared" si="357"/>
        <v>180</v>
      </c>
    </row>
    <row r="638" spans="21:44" x14ac:dyDescent="0.25">
      <c r="U638" s="12">
        <f t="shared" si="356"/>
        <v>90</v>
      </c>
      <c r="Y638" s="22"/>
      <c r="AR638" s="11">
        <f t="shared" si="357"/>
        <v>180</v>
      </c>
    </row>
    <row r="639" spans="21:44" x14ac:dyDescent="0.25">
      <c r="U639" s="12">
        <f t="shared" si="356"/>
        <v>90</v>
      </c>
      <c r="Y639" s="22"/>
      <c r="AR639" s="11">
        <f t="shared" si="357"/>
        <v>180</v>
      </c>
    </row>
    <row r="640" spans="21:44" x14ac:dyDescent="0.25">
      <c r="U640" s="12">
        <f t="shared" si="356"/>
        <v>90</v>
      </c>
      <c r="Y640" s="22"/>
      <c r="AR640" s="11">
        <f t="shared" si="357"/>
        <v>180</v>
      </c>
    </row>
    <row r="641" spans="21:44" x14ac:dyDescent="0.25">
      <c r="U641" s="12">
        <f t="shared" si="356"/>
        <v>90</v>
      </c>
      <c r="Y641" s="22"/>
      <c r="AR641" s="11">
        <f t="shared" si="357"/>
        <v>180</v>
      </c>
    </row>
    <row r="642" spans="21:44" x14ac:dyDescent="0.25">
      <c r="U642" s="12">
        <f t="shared" si="356"/>
        <v>90</v>
      </c>
      <c r="Y642" s="22"/>
      <c r="AR642" s="11">
        <f t="shared" si="357"/>
        <v>180</v>
      </c>
    </row>
    <row r="643" spans="21:44" x14ac:dyDescent="0.25">
      <c r="U643" s="12">
        <f t="shared" si="356"/>
        <v>90</v>
      </c>
      <c r="Y643" s="22"/>
      <c r="AR643" s="11">
        <f t="shared" si="357"/>
        <v>180</v>
      </c>
    </row>
    <row r="644" spans="21:44" x14ac:dyDescent="0.25">
      <c r="U644" s="12">
        <f t="shared" si="356"/>
        <v>90</v>
      </c>
      <c r="Y644" s="22"/>
      <c r="AR644" s="11">
        <f t="shared" si="357"/>
        <v>180</v>
      </c>
    </row>
    <row r="645" spans="21:44" x14ac:dyDescent="0.25">
      <c r="U645" s="12">
        <f t="shared" si="356"/>
        <v>90</v>
      </c>
      <c r="Y645" s="22"/>
      <c r="AR645" s="11">
        <f t="shared" si="357"/>
        <v>180</v>
      </c>
    </row>
    <row r="646" spans="21:44" x14ac:dyDescent="0.25">
      <c r="U646" s="12">
        <f t="shared" si="356"/>
        <v>90</v>
      </c>
      <c r="Y646" s="22"/>
      <c r="AR646" s="11">
        <f t="shared" si="357"/>
        <v>180</v>
      </c>
    </row>
    <row r="647" spans="21:44" x14ac:dyDescent="0.25">
      <c r="U647" s="12">
        <f t="shared" si="356"/>
        <v>90</v>
      </c>
      <c r="Y647" s="22"/>
      <c r="AR647" s="11">
        <f t="shared" si="357"/>
        <v>180</v>
      </c>
    </row>
    <row r="648" spans="21:44" x14ac:dyDescent="0.25">
      <c r="U648" s="12">
        <f t="shared" si="356"/>
        <v>90</v>
      </c>
      <c r="Y648" s="22"/>
      <c r="AR648" s="11">
        <f t="shared" si="357"/>
        <v>180</v>
      </c>
    </row>
    <row r="649" spans="21:44" x14ac:dyDescent="0.25">
      <c r="U649" s="12">
        <f t="shared" si="356"/>
        <v>90</v>
      </c>
      <c r="Y649" s="22"/>
      <c r="AR649" s="11">
        <f t="shared" si="357"/>
        <v>180</v>
      </c>
    </row>
    <row r="650" spans="21:44" x14ac:dyDescent="0.25">
      <c r="U650" s="12">
        <f t="shared" si="356"/>
        <v>90</v>
      </c>
      <c r="Y650" s="22"/>
      <c r="AR650" s="11">
        <f t="shared" si="357"/>
        <v>180</v>
      </c>
    </row>
    <row r="651" spans="21:44" x14ac:dyDescent="0.25">
      <c r="U651" s="12">
        <f t="shared" si="356"/>
        <v>90</v>
      </c>
      <c r="Y651" s="22"/>
      <c r="AR651" s="11">
        <f t="shared" si="357"/>
        <v>180</v>
      </c>
    </row>
    <row r="652" spans="21:44" x14ac:dyDescent="0.25">
      <c r="U652" s="12">
        <f t="shared" si="356"/>
        <v>90</v>
      </c>
      <c r="Y652" s="22"/>
      <c r="AR652" s="11">
        <f t="shared" si="357"/>
        <v>180</v>
      </c>
    </row>
    <row r="653" spans="21:44" x14ac:dyDescent="0.25">
      <c r="U653" s="12">
        <f t="shared" si="356"/>
        <v>90</v>
      </c>
      <c r="Y653" s="22"/>
      <c r="AR653" s="11">
        <f t="shared" si="357"/>
        <v>180</v>
      </c>
    </row>
    <row r="654" spans="21:44" x14ac:dyDescent="0.25">
      <c r="U654" s="12">
        <f t="shared" si="356"/>
        <v>90</v>
      </c>
      <c r="Y654" s="22"/>
      <c r="AR654" s="11">
        <f t="shared" si="357"/>
        <v>180</v>
      </c>
    </row>
    <row r="655" spans="21:44" x14ac:dyDescent="0.25">
      <c r="U655" s="12">
        <f t="shared" si="356"/>
        <v>90</v>
      </c>
      <c r="Y655" s="22"/>
      <c r="AR655" s="11">
        <f t="shared" si="357"/>
        <v>180</v>
      </c>
    </row>
    <row r="656" spans="21:44" x14ac:dyDescent="0.25">
      <c r="U656" s="12">
        <f t="shared" si="356"/>
        <v>90</v>
      </c>
      <c r="Y656" s="22"/>
      <c r="AR656" s="11">
        <f t="shared" si="357"/>
        <v>180</v>
      </c>
    </row>
    <row r="657" spans="21:44" x14ac:dyDescent="0.25">
      <c r="U657" s="12">
        <f t="shared" si="356"/>
        <v>90</v>
      </c>
      <c r="Y657" s="22"/>
      <c r="AR657" s="11">
        <f t="shared" si="357"/>
        <v>180</v>
      </c>
    </row>
    <row r="658" spans="21:44" x14ac:dyDescent="0.25">
      <c r="U658" s="12">
        <f t="shared" si="356"/>
        <v>90</v>
      </c>
      <c r="Y658" s="22"/>
      <c r="AR658" s="11">
        <f t="shared" si="357"/>
        <v>180</v>
      </c>
    </row>
    <row r="659" spans="21:44" x14ac:dyDescent="0.25">
      <c r="U659" s="12">
        <f t="shared" si="356"/>
        <v>90</v>
      </c>
      <c r="Y659" s="22"/>
      <c r="AR659" s="11">
        <f t="shared" si="357"/>
        <v>180</v>
      </c>
    </row>
    <row r="660" spans="21:44" x14ac:dyDescent="0.25">
      <c r="U660" s="12">
        <f t="shared" si="356"/>
        <v>90</v>
      </c>
      <c r="Y660" s="22"/>
      <c r="AR660" s="11">
        <f t="shared" si="357"/>
        <v>180</v>
      </c>
    </row>
    <row r="661" spans="21:44" x14ac:dyDescent="0.25">
      <c r="U661" s="12">
        <f t="shared" si="356"/>
        <v>90</v>
      </c>
      <c r="Y661" s="22"/>
      <c r="AR661" s="11">
        <f t="shared" si="357"/>
        <v>180</v>
      </c>
    </row>
    <row r="662" spans="21:44" x14ac:dyDescent="0.25">
      <c r="U662" s="12">
        <f t="shared" si="356"/>
        <v>90</v>
      </c>
      <c r="Y662" s="22"/>
      <c r="AR662" s="11">
        <f t="shared" si="357"/>
        <v>180</v>
      </c>
    </row>
    <row r="663" spans="21:44" x14ac:dyDescent="0.25">
      <c r="U663" s="12">
        <f t="shared" si="356"/>
        <v>90</v>
      </c>
      <c r="Y663" s="22"/>
      <c r="AR663" s="11">
        <f t="shared" si="357"/>
        <v>180</v>
      </c>
    </row>
    <row r="664" spans="21:44" x14ac:dyDescent="0.25">
      <c r="U664" s="12">
        <f t="shared" si="356"/>
        <v>90</v>
      </c>
      <c r="Y664" s="22"/>
      <c r="AR664" s="11">
        <f t="shared" si="357"/>
        <v>180</v>
      </c>
    </row>
    <row r="665" spans="21:44" x14ac:dyDescent="0.25">
      <c r="U665" s="12">
        <f t="shared" si="356"/>
        <v>90</v>
      </c>
      <c r="Y665" s="22"/>
      <c r="AR665" s="11">
        <f t="shared" si="357"/>
        <v>180</v>
      </c>
    </row>
    <row r="666" spans="21:44" x14ac:dyDescent="0.25">
      <c r="U666" s="12">
        <f t="shared" si="356"/>
        <v>90</v>
      </c>
      <c r="Y666" s="22"/>
      <c r="AR666" s="11">
        <f t="shared" si="357"/>
        <v>180</v>
      </c>
    </row>
    <row r="667" spans="21:44" x14ac:dyDescent="0.25">
      <c r="U667" s="12">
        <f t="shared" si="356"/>
        <v>90</v>
      </c>
      <c r="Y667" s="22"/>
      <c r="AR667" s="11">
        <f t="shared" si="357"/>
        <v>180</v>
      </c>
    </row>
    <row r="668" spans="21:44" x14ac:dyDescent="0.25">
      <c r="U668" s="12">
        <f t="shared" ref="U668:U731" si="358">+T668+90</f>
        <v>90</v>
      </c>
      <c r="Y668" s="22"/>
      <c r="AR668" s="11">
        <f t="shared" ref="AR668:AR731" si="359">+AQ668+180</f>
        <v>180</v>
      </c>
    </row>
    <row r="669" spans="21:44" x14ac:dyDescent="0.25">
      <c r="U669" s="12">
        <f t="shared" si="358"/>
        <v>90</v>
      </c>
      <c r="Y669" s="22"/>
      <c r="AR669" s="11">
        <f t="shared" si="359"/>
        <v>180</v>
      </c>
    </row>
    <row r="670" spans="21:44" x14ac:dyDescent="0.25">
      <c r="U670" s="12">
        <f t="shared" si="358"/>
        <v>90</v>
      </c>
      <c r="Y670" s="22"/>
      <c r="AR670" s="11">
        <f t="shared" si="359"/>
        <v>180</v>
      </c>
    </row>
    <row r="671" spans="21:44" x14ac:dyDescent="0.25">
      <c r="U671" s="12">
        <f t="shared" si="358"/>
        <v>90</v>
      </c>
      <c r="Y671" s="22"/>
      <c r="AR671" s="11">
        <f t="shared" si="359"/>
        <v>180</v>
      </c>
    </row>
    <row r="672" spans="21:44" x14ac:dyDescent="0.25">
      <c r="U672" s="12">
        <f t="shared" si="358"/>
        <v>90</v>
      </c>
      <c r="Y672" s="22"/>
      <c r="AR672" s="11">
        <f t="shared" si="359"/>
        <v>180</v>
      </c>
    </row>
    <row r="673" spans="21:44" x14ac:dyDescent="0.25">
      <c r="U673" s="12">
        <f t="shared" si="358"/>
        <v>90</v>
      </c>
      <c r="Y673" s="22"/>
      <c r="AR673" s="11">
        <f t="shared" si="359"/>
        <v>180</v>
      </c>
    </row>
    <row r="674" spans="21:44" x14ac:dyDescent="0.25">
      <c r="U674" s="12">
        <f t="shared" si="358"/>
        <v>90</v>
      </c>
      <c r="Y674" s="22"/>
      <c r="AR674" s="11">
        <f t="shared" si="359"/>
        <v>180</v>
      </c>
    </row>
    <row r="675" spans="21:44" x14ac:dyDescent="0.25">
      <c r="U675" s="12">
        <f t="shared" si="358"/>
        <v>90</v>
      </c>
      <c r="Y675" s="22"/>
      <c r="AR675" s="11">
        <f t="shared" si="359"/>
        <v>180</v>
      </c>
    </row>
    <row r="676" spans="21:44" x14ac:dyDescent="0.25">
      <c r="U676" s="12">
        <f t="shared" si="358"/>
        <v>90</v>
      </c>
      <c r="Y676" s="22"/>
      <c r="AR676" s="11">
        <f t="shared" si="359"/>
        <v>180</v>
      </c>
    </row>
    <row r="677" spans="21:44" x14ac:dyDescent="0.25">
      <c r="U677" s="12">
        <f t="shared" si="358"/>
        <v>90</v>
      </c>
      <c r="Y677" s="22"/>
      <c r="AR677" s="11">
        <f t="shared" si="359"/>
        <v>180</v>
      </c>
    </row>
    <row r="678" spans="21:44" x14ac:dyDescent="0.25">
      <c r="U678" s="12">
        <f t="shared" si="358"/>
        <v>90</v>
      </c>
      <c r="Y678" s="22"/>
      <c r="AR678" s="11">
        <f t="shared" si="359"/>
        <v>180</v>
      </c>
    </row>
    <row r="679" spans="21:44" x14ac:dyDescent="0.25">
      <c r="U679" s="12">
        <f t="shared" si="358"/>
        <v>90</v>
      </c>
      <c r="Y679" s="22"/>
      <c r="AR679" s="11">
        <f t="shared" si="359"/>
        <v>180</v>
      </c>
    </row>
    <row r="680" spans="21:44" x14ac:dyDescent="0.25">
      <c r="U680" s="12">
        <f t="shared" si="358"/>
        <v>90</v>
      </c>
      <c r="Y680" s="22"/>
      <c r="AR680" s="11">
        <f t="shared" si="359"/>
        <v>180</v>
      </c>
    </row>
    <row r="681" spans="21:44" x14ac:dyDescent="0.25">
      <c r="U681" s="12">
        <f t="shared" si="358"/>
        <v>90</v>
      </c>
      <c r="Y681" s="22"/>
      <c r="AR681" s="11">
        <f t="shared" si="359"/>
        <v>180</v>
      </c>
    </row>
    <row r="682" spans="21:44" x14ac:dyDescent="0.25">
      <c r="U682" s="12">
        <f t="shared" si="358"/>
        <v>90</v>
      </c>
      <c r="Y682" s="22"/>
      <c r="AR682" s="11">
        <f t="shared" si="359"/>
        <v>180</v>
      </c>
    </row>
    <row r="683" spans="21:44" x14ac:dyDescent="0.25">
      <c r="U683" s="12">
        <f t="shared" si="358"/>
        <v>90</v>
      </c>
      <c r="Y683" s="22"/>
      <c r="AR683" s="11">
        <f t="shared" si="359"/>
        <v>180</v>
      </c>
    </row>
    <row r="684" spans="21:44" x14ac:dyDescent="0.25">
      <c r="U684" s="12">
        <f t="shared" si="358"/>
        <v>90</v>
      </c>
      <c r="Y684" s="22"/>
      <c r="AR684" s="11">
        <f t="shared" si="359"/>
        <v>180</v>
      </c>
    </row>
    <row r="685" spans="21:44" x14ac:dyDescent="0.25">
      <c r="U685" s="12">
        <f t="shared" si="358"/>
        <v>90</v>
      </c>
      <c r="Y685" s="22"/>
      <c r="AR685" s="11">
        <f t="shared" si="359"/>
        <v>180</v>
      </c>
    </row>
    <row r="686" spans="21:44" x14ac:dyDescent="0.25">
      <c r="U686" s="12">
        <f t="shared" si="358"/>
        <v>90</v>
      </c>
      <c r="Y686" s="22"/>
      <c r="AR686" s="11">
        <f t="shared" si="359"/>
        <v>180</v>
      </c>
    </row>
    <row r="687" spans="21:44" x14ac:dyDescent="0.25">
      <c r="U687" s="12">
        <f t="shared" si="358"/>
        <v>90</v>
      </c>
      <c r="Y687" s="22"/>
      <c r="AR687" s="11">
        <f t="shared" si="359"/>
        <v>180</v>
      </c>
    </row>
    <row r="688" spans="21:44" x14ac:dyDescent="0.25">
      <c r="U688" s="12">
        <f t="shared" si="358"/>
        <v>90</v>
      </c>
      <c r="Y688" s="22"/>
      <c r="AR688" s="11">
        <f t="shared" si="359"/>
        <v>180</v>
      </c>
    </row>
    <row r="689" spans="21:44" x14ac:dyDescent="0.25">
      <c r="U689" s="12">
        <f t="shared" si="358"/>
        <v>90</v>
      </c>
      <c r="Y689" s="22"/>
      <c r="AR689" s="11">
        <f t="shared" si="359"/>
        <v>180</v>
      </c>
    </row>
    <row r="690" spans="21:44" x14ac:dyDescent="0.25">
      <c r="U690" s="12">
        <f t="shared" si="358"/>
        <v>90</v>
      </c>
      <c r="Y690" s="22"/>
      <c r="AR690" s="11">
        <f t="shared" si="359"/>
        <v>180</v>
      </c>
    </row>
    <row r="691" spans="21:44" x14ac:dyDescent="0.25">
      <c r="U691" s="12">
        <f t="shared" si="358"/>
        <v>90</v>
      </c>
      <c r="Y691" s="22"/>
      <c r="AR691" s="11">
        <f t="shared" si="359"/>
        <v>180</v>
      </c>
    </row>
    <row r="692" spans="21:44" x14ac:dyDescent="0.25">
      <c r="U692" s="12">
        <f t="shared" si="358"/>
        <v>90</v>
      </c>
      <c r="Y692" s="22"/>
      <c r="AR692" s="11">
        <f t="shared" si="359"/>
        <v>180</v>
      </c>
    </row>
    <row r="693" spans="21:44" x14ac:dyDescent="0.25">
      <c r="U693" s="12">
        <f t="shared" si="358"/>
        <v>90</v>
      </c>
      <c r="Y693" s="22"/>
      <c r="AR693" s="11">
        <f t="shared" si="359"/>
        <v>180</v>
      </c>
    </row>
    <row r="694" spans="21:44" x14ac:dyDescent="0.25">
      <c r="U694" s="12">
        <f t="shared" si="358"/>
        <v>90</v>
      </c>
      <c r="Y694" s="22"/>
      <c r="AR694" s="11">
        <f t="shared" si="359"/>
        <v>180</v>
      </c>
    </row>
    <row r="695" spans="21:44" x14ac:dyDescent="0.25">
      <c r="U695" s="12">
        <f t="shared" si="358"/>
        <v>90</v>
      </c>
      <c r="Y695" s="22"/>
      <c r="AR695" s="11">
        <f t="shared" si="359"/>
        <v>180</v>
      </c>
    </row>
    <row r="696" spans="21:44" x14ac:dyDescent="0.25">
      <c r="U696" s="12">
        <f t="shared" si="358"/>
        <v>90</v>
      </c>
      <c r="Y696" s="22"/>
      <c r="AR696" s="11">
        <f t="shared" si="359"/>
        <v>180</v>
      </c>
    </row>
    <row r="697" spans="21:44" x14ac:dyDescent="0.25">
      <c r="U697" s="12">
        <f t="shared" si="358"/>
        <v>90</v>
      </c>
      <c r="Y697" s="22"/>
      <c r="AR697" s="11">
        <f t="shared" si="359"/>
        <v>180</v>
      </c>
    </row>
    <row r="698" spans="21:44" x14ac:dyDescent="0.25">
      <c r="U698" s="12">
        <f t="shared" si="358"/>
        <v>90</v>
      </c>
      <c r="Y698" s="22"/>
      <c r="AR698" s="11">
        <f t="shared" si="359"/>
        <v>180</v>
      </c>
    </row>
    <row r="699" spans="21:44" x14ac:dyDescent="0.25">
      <c r="U699" s="12">
        <f t="shared" si="358"/>
        <v>90</v>
      </c>
      <c r="Y699" s="22"/>
      <c r="AR699" s="11">
        <f t="shared" si="359"/>
        <v>180</v>
      </c>
    </row>
    <row r="700" spans="21:44" x14ac:dyDescent="0.25">
      <c r="U700" s="12">
        <f t="shared" si="358"/>
        <v>90</v>
      </c>
      <c r="Y700" s="22"/>
      <c r="AR700" s="11">
        <f t="shared" si="359"/>
        <v>180</v>
      </c>
    </row>
    <row r="701" spans="21:44" x14ac:dyDescent="0.25">
      <c r="U701" s="12">
        <f t="shared" si="358"/>
        <v>90</v>
      </c>
      <c r="Y701" s="22"/>
      <c r="AR701" s="11">
        <f t="shared" si="359"/>
        <v>180</v>
      </c>
    </row>
    <row r="702" spans="21:44" x14ac:dyDescent="0.25">
      <c r="U702" s="12">
        <f t="shared" si="358"/>
        <v>90</v>
      </c>
      <c r="AR702" s="11">
        <f t="shared" si="359"/>
        <v>180</v>
      </c>
    </row>
    <row r="703" spans="21:44" x14ac:dyDescent="0.25">
      <c r="U703" s="12">
        <f t="shared" si="358"/>
        <v>90</v>
      </c>
      <c r="AR703" s="11">
        <f t="shared" si="359"/>
        <v>180</v>
      </c>
    </row>
    <row r="704" spans="21:44" x14ac:dyDescent="0.25">
      <c r="U704" s="12">
        <f t="shared" si="358"/>
        <v>90</v>
      </c>
      <c r="AR704" s="11">
        <f t="shared" si="359"/>
        <v>180</v>
      </c>
    </row>
    <row r="705" spans="21:44" x14ac:dyDescent="0.25">
      <c r="U705" s="12">
        <f t="shared" si="358"/>
        <v>90</v>
      </c>
      <c r="AR705" s="11">
        <f t="shared" si="359"/>
        <v>180</v>
      </c>
    </row>
    <row r="706" spans="21:44" x14ac:dyDescent="0.25">
      <c r="U706" s="12">
        <f t="shared" si="358"/>
        <v>90</v>
      </c>
      <c r="AR706" s="11">
        <f t="shared" si="359"/>
        <v>180</v>
      </c>
    </row>
    <row r="707" spans="21:44" x14ac:dyDescent="0.25">
      <c r="U707" s="12">
        <f t="shared" si="358"/>
        <v>90</v>
      </c>
      <c r="AR707" s="11">
        <f t="shared" si="359"/>
        <v>180</v>
      </c>
    </row>
    <row r="708" spans="21:44" x14ac:dyDescent="0.25">
      <c r="U708" s="12">
        <f t="shared" si="358"/>
        <v>90</v>
      </c>
      <c r="AR708" s="11">
        <f t="shared" si="359"/>
        <v>180</v>
      </c>
    </row>
    <row r="709" spans="21:44" x14ac:dyDescent="0.25">
      <c r="U709" s="12">
        <f t="shared" si="358"/>
        <v>90</v>
      </c>
      <c r="AR709" s="11">
        <f t="shared" si="359"/>
        <v>180</v>
      </c>
    </row>
    <row r="710" spans="21:44" x14ac:dyDescent="0.25">
      <c r="U710" s="12">
        <f t="shared" si="358"/>
        <v>90</v>
      </c>
      <c r="AR710" s="11">
        <f t="shared" si="359"/>
        <v>180</v>
      </c>
    </row>
    <row r="711" spans="21:44" x14ac:dyDescent="0.25">
      <c r="U711" s="12">
        <f t="shared" si="358"/>
        <v>90</v>
      </c>
      <c r="AR711" s="11">
        <f t="shared" si="359"/>
        <v>180</v>
      </c>
    </row>
    <row r="712" spans="21:44" x14ac:dyDescent="0.25">
      <c r="U712" s="12">
        <f t="shared" si="358"/>
        <v>90</v>
      </c>
      <c r="AR712" s="11">
        <f t="shared" si="359"/>
        <v>180</v>
      </c>
    </row>
    <row r="713" spans="21:44" x14ac:dyDescent="0.25">
      <c r="U713" s="12">
        <f t="shared" si="358"/>
        <v>90</v>
      </c>
      <c r="AR713" s="11">
        <f t="shared" si="359"/>
        <v>180</v>
      </c>
    </row>
    <row r="714" spans="21:44" x14ac:dyDescent="0.25">
      <c r="U714" s="12">
        <f t="shared" si="358"/>
        <v>90</v>
      </c>
      <c r="AR714" s="11">
        <f t="shared" si="359"/>
        <v>180</v>
      </c>
    </row>
    <row r="715" spans="21:44" x14ac:dyDescent="0.25">
      <c r="U715" s="12">
        <f t="shared" si="358"/>
        <v>90</v>
      </c>
      <c r="AR715" s="11">
        <f t="shared" si="359"/>
        <v>180</v>
      </c>
    </row>
    <row r="716" spans="21:44" x14ac:dyDescent="0.25">
      <c r="U716" s="12">
        <f t="shared" si="358"/>
        <v>90</v>
      </c>
      <c r="AR716" s="11">
        <f t="shared" si="359"/>
        <v>180</v>
      </c>
    </row>
    <row r="717" spans="21:44" x14ac:dyDescent="0.25">
      <c r="U717" s="12">
        <f t="shared" si="358"/>
        <v>90</v>
      </c>
      <c r="AR717" s="11">
        <f t="shared" si="359"/>
        <v>180</v>
      </c>
    </row>
    <row r="718" spans="21:44" x14ac:dyDescent="0.25">
      <c r="U718" s="12">
        <f t="shared" si="358"/>
        <v>90</v>
      </c>
      <c r="AR718" s="11">
        <f t="shared" si="359"/>
        <v>180</v>
      </c>
    </row>
    <row r="719" spans="21:44" x14ac:dyDescent="0.25">
      <c r="U719" s="12">
        <f t="shared" si="358"/>
        <v>90</v>
      </c>
      <c r="AR719" s="11">
        <f t="shared" si="359"/>
        <v>180</v>
      </c>
    </row>
    <row r="720" spans="21:44" x14ac:dyDescent="0.25">
      <c r="U720" s="12">
        <f t="shared" si="358"/>
        <v>90</v>
      </c>
      <c r="AR720" s="11">
        <f t="shared" si="359"/>
        <v>180</v>
      </c>
    </row>
    <row r="721" spans="21:44" x14ac:dyDescent="0.25">
      <c r="U721" s="12">
        <f t="shared" si="358"/>
        <v>90</v>
      </c>
      <c r="AR721" s="11">
        <f t="shared" si="359"/>
        <v>180</v>
      </c>
    </row>
    <row r="722" spans="21:44" x14ac:dyDescent="0.25">
      <c r="U722" s="12">
        <f t="shared" si="358"/>
        <v>90</v>
      </c>
      <c r="AR722" s="11">
        <f t="shared" si="359"/>
        <v>180</v>
      </c>
    </row>
    <row r="723" spans="21:44" x14ac:dyDescent="0.25">
      <c r="U723" s="12">
        <f t="shared" si="358"/>
        <v>90</v>
      </c>
      <c r="AR723" s="11">
        <f t="shared" si="359"/>
        <v>180</v>
      </c>
    </row>
    <row r="724" spans="21:44" x14ac:dyDescent="0.25">
      <c r="U724" s="12">
        <f t="shared" si="358"/>
        <v>90</v>
      </c>
      <c r="AR724" s="11">
        <f t="shared" si="359"/>
        <v>180</v>
      </c>
    </row>
    <row r="725" spans="21:44" x14ac:dyDescent="0.25">
      <c r="U725" s="12">
        <f t="shared" si="358"/>
        <v>90</v>
      </c>
      <c r="AR725" s="11">
        <f t="shared" si="359"/>
        <v>180</v>
      </c>
    </row>
    <row r="726" spans="21:44" x14ac:dyDescent="0.25">
      <c r="U726" s="12">
        <f t="shared" si="358"/>
        <v>90</v>
      </c>
      <c r="AR726" s="11">
        <f t="shared" si="359"/>
        <v>180</v>
      </c>
    </row>
    <row r="727" spans="21:44" x14ac:dyDescent="0.25">
      <c r="U727" s="12">
        <f t="shared" si="358"/>
        <v>90</v>
      </c>
      <c r="AR727" s="11">
        <f t="shared" si="359"/>
        <v>180</v>
      </c>
    </row>
    <row r="728" spans="21:44" x14ac:dyDescent="0.25">
      <c r="U728" s="12">
        <f t="shared" si="358"/>
        <v>90</v>
      </c>
      <c r="AR728" s="11">
        <f t="shared" si="359"/>
        <v>180</v>
      </c>
    </row>
    <row r="729" spans="21:44" x14ac:dyDescent="0.25">
      <c r="U729" s="12">
        <f t="shared" si="358"/>
        <v>90</v>
      </c>
      <c r="AR729" s="11">
        <f t="shared" si="359"/>
        <v>180</v>
      </c>
    </row>
    <row r="730" spans="21:44" x14ac:dyDescent="0.25">
      <c r="U730" s="12">
        <f t="shared" si="358"/>
        <v>90</v>
      </c>
      <c r="AR730" s="11">
        <f t="shared" si="359"/>
        <v>180</v>
      </c>
    </row>
    <row r="731" spans="21:44" x14ac:dyDescent="0.25">
      <c r="U731" s="12">
        <f t="shared" si="358"/>
        <v>90</v>
      </c>
      <c r="AR731" s="11">
        <f t="shared" si="359"/>
        <v>180</v>
      </c>
    </row>
    <row r="732" spans="21:44" x14ac:dyDescent="0.25">
      <c r="U732" s="12">
        <f t="shared" ref="U732:U795" si="360">+T732+90</f>
        <v>90</v>
      </c>
      <c r="AR732" s="11">
        <f t="shared" ref="AR732:AR795" si="361">+AQ732+180</f>
        <v>180</v>
      </c>
    </row>
    <row r="733" spans="21:44" x14ac:dyDescent="0.25">
      <c r="U733" s="12">
        <f t="shared" si="360"/>
        <v>90</v>
      </c>
      <c r="AR733" s="11">
        <f t="shared" si="361"/>
        <v>180</v>
      </c>
    </row>
    <row r="734" spans="21:44" x14ac:dyDescent="0.25">
      <c r="U734" s="12">
        <f t="shared" si="360"/>
        <v>90</v>
      </c>
      <c r="AR734" s="11">
        <f t="shared" si="361"/>
        <v>180</v>
      </c>
    </row>
    <row r="735" spans="21:44" x14ac:dyDescent="0.25">
      <c r="U735" s="12">
        <f t="shared" si="360"/>
        <v>90</v>
      </c>
      <c r="AR735" s="11">
        <f t="shared" si="361"/>
        <v>180</v>
      </c>
    </row>
    <row r="736" spans="21:44" x14ac:dyDescent="0.25">
      <c r="U736" s="12">
        <f t="shared" si="360"/>
        <v>90</v>
      </c>
      <c r="AR736" s="11">
        <f t="shared" si="361"/>
        <v>180</v>
      </c>
    </row>
    <row r="737" spans="21:44" x14ac:dyDescent="0.25">
      <c r="U737" s="12">
        <f t="shared" si="360"/>
        <v>90</v>
      </c>
      <c r="AR737" s="11">
        <f t="shared" si="361"/>
        <v>180</v>
      </c>
    </row>
    <row r="738" spans="21:44" x14ac:dyDescent="0.25">
      <c r="U738" s="12">
        <f t="shared" si="360"/>
        <v>90</v>
      </c>
      <c r="AR738" s="11">
        <f t="shared" si="361"/>
        <v>180</v>
      </c>
    </row>
    <row r="739" spans="21:44" x14ac:dyDescent="0.25">
      <c r="U739" s="12">
        <f t="shared" si="360"/>
        <v>90</v>
      </c>
      <c r="AR739" s="11">
        <f t="shared" si="361"/>
        <v>180</v>
      </c>
    </row>
    <row r="740" spans="21:44" x14ac:dyDescent="0.25">
      <c r="U740" s="12">
        <f t="shared" si="360"/>
        <v>90</v>
      </c>
      <c r="AR740" s="11">
        <f t="shared" si="361"/>
        <v>180</v>
      </c>
    </row>
    <row r="741" spans="21:44" x14ac:dyDescent="0.25">
      <c r="U741" s="12">
        <f t="shared" si="360"/>
        <v>90</v>
      </c>
      <c r="AR741" s="11">
        <f t="shared" si="361"/>
        <v>180</v>
      </c>
    </row>
    <row r="742" spans="21:44" x14ac:dyDescent="0.25">
      <c r="U742" s="12">
        <f t="shared" si="360"/>
        <v>90</v>
      </c>
      <c r="AR742" s="11">
        <f t="shared" si="361"/>
        <v>180</v>
      </c>
    </row>
    <row r="743" spans="21:44" x14ac:dyDescent="0.25">
      <c r="U743" s="12">
        <f t="shared" si="360"/>
        <v>90</v>
      </c>
      <c r="AR743" s="11">
        <f t="shared" si="361"/>
        <v>180</v>
      </c>
    </row>
    <row r="744" spans="21:44" x14ac:dyDescent="0.25">
      <c r="U744" s="12">
        <f t="shared" si="360"/>
        <v>90</v>
      </c>
      <c r="AR744" s="11">
        <f t="shared" si="361"/>
        <v>180</v>
      </c>
    </row>
    <row r="745" spans="21:44" x14ac:dyDescent="0.25">
      <c r="U745" s="12">
        <f t="shared" si="360"/>
        <v>90</v>
      </c>
      <c r="AR745" s="11">
        <f t="shared" si="361"/>
        <v>180</v>
      </c>
    </row>
    <row r="746" spans="21:44" x14ac:dyDescent="0.25">
      <c r="U746" s="12">
        <f t="shared" si="360"/>
        <v>90</v>
      </c>
      <c r="AR746" s="11">
        <f t="shared" si="361"/>
        <v>180</v>
      </c>
    </row>
    <row r="747" spans="21:44" x14ac:dyDescent="0.25">
      <c r="U747" s="12">
        <f t="shared" si="360"/>
        <v>90</v>
      </c>
      <c r="AR747" s="11">
        <f t="shared" si="361"/>
        <v>180</v>
      </c>
    </row>
    <row r="748" spans="21:44" x14ac:dyDescent="0.25">
      <c r="U748" s="12">
        <f t="shared" si="360"/>
        <v>90</v>
      </c>
      <c r="AR748" s="11">
        <f t="shared" si="361"/>
        <v>180</v>
      </c>
    </row>
    <row r="749" spans="21:44" x14ac:dyDescent="0.25">
      <c r="U749" s="12">
        <f t="shared" si="360"/>
        <v>90</v>
      </c>
      <c r="AR749" s="11">
        <f t="shared" si="361"/>
        <v>180</v>
      </c>
    </row>
    <row r="750" spans="21:44" x14ac:dyDescent="0.25">
      <c r="U750" s="12">
        <f t="shared" si="360"/>
        <v>90</v>
      </c>
      <c r="AR750" s="11">
        <f t="shared" si="361"/>
        <v>180</v>
      </c>
    </row>
    <row r="751" spans="21:44" x14ac:dyDescent="0.25">
      <c r="U751" s="12">
        <f t="shared" si="360"/>
        <v>90</v>
      </c>
      <c r="AR751" s="11">
        <f t="shared" si="361"/>
        <v>180</v>
      </c>
    </row>
    <row r="752" spans="21:44" x14ac:dyDescent="0.25">
      <c r="U752" s="12">
        <f t="shared" si="360"/>
        <v>90</v>
      </c>
      <c r="AR752" s="11">
        <f t="shared" si="361"/>
        <v>180</v>
      </c>
    </row>
    <row r="753" spans="21:44" x14ac:dyDescent="0.25">
      <c r="U753" s="12">
        <f t="shared" si="360"/>
        <v>90</v>
      </c>
      <c r="AR753" s="11">
        <f t="shared" si="361"/>
        <v>180</v>
      </c>
    </row>
    <row r="754" spans="21:44" x14ac:dyDescent="0.25">
      <c r="U754" s="12">
        <f t="shared" si="360"/>
        <v>90</v>
      </c>
      <c r="AR754" s="11">
        <f t="shared" si="361"/>
        <v>180</v>
      </c>
    </row>
    <row r="755" spans="21:44" x14ac:dyDescent="0.25">
      <c r="U755" s="12">
        <f t="shared" si="360"/>
        <v>90</v>
      </c>
      <c r="AR755" s="11">
        <f t="shared" si="361"/>
        <v>180</v>
      </c>
    </row>
    <row r="756" spans="21:44" x14ac:dyDescent="0.25">
      <c r="U756" s="12">
        <f t="shared" si="360"/>
        <v>90</v>
      </c>
      <c r="AR756" s="11">
        <f t="shared" si="361"/>
        <v>180</v>
      </c>
    </row>
    <row r="757" spans="21:44" x14ac:dyDescent="0.25">
      <c r="U757" s="12">
        <f t="shared" si="360"/>
        <v>90</v>
      </c>
      <c r="AR757" s="11">
        <f t="shared" si="361"/>
        <v>180</v>
      </c>
    </row>
    <row r="758" spans="21:44" x14ac:dyDescent="0.25">
      <c r="U758" s="12">
        <f t="shared" si="360"/>
        <v>90</v>
      </c>
      <c r="AR758" s="11">
        <f t="shared" si="361"/>
        <v>180</v>
      </c>
    </row>
    <row r="759" spans="21:44" x14ac:dyDescent="0.25">
      <c r="U759" s="12">
        <f t="shared" si="360"/>
        <v>90</v>
      </c>
      <c r="AR759" s="11">
        <f t="shared" si="361"/>
        <v>180</v>
      </c>
    </row>
    <row r="760" spans="21:44" x14ac:dyDescent="0.25">
      <c r="U760" s="12">
        <f t="shared" si="360"/>
        <v>90</v>
      </c>
      <c r="AR760" s="11">
        <f t="shared" si="361"/>
        <v>180</v>
      </c>
    </row>
    <row r="761" spans="21:44" x14ac:dyDescent="0.25">
      <c r="U761" s="12">
        <f t="shared" si="360"/>
        <v>90</v>
      </c>
      <c r="AR761" s="11">
        <f t="shared" si="361"/>
        <v>180</v>
      </c>
    </row>
    <row r="762" spans="21:44" x14ac:dyDescent="0.25">
      <c r="U762" s="12">
        <f t="shared" si="360"/>
        <v>90</v>
      </c>
      <c r="AR762" s="11">
        <f t="shared" si="361"/>
        <v>180</v>
      </c>
    </row>
    <row r="763" spans="21:44" x14ac:dyDescent="0.25">
      <c r="U763" s="12">
        <f t="shared" si="360"/>
        <v>90</v>
      </c>
      <c r="AR763" s="11">
        <f t="shared" si="361"/>
        <v>180</v>
      </c>
    </row>
    <row r="764" spans="21:44" x14ac:dyDescent="0.25">
      <c r="U764" s="12">
        <f t="shared" si="360"/>
        <v>90</v>
      </c>
      <c r="AR764" s="11">
        <f t="shared" si="361"/>
        <v>180</v>
      </c>
    </row>
    <row r="765" spans="21:44" x14ac:dyDescent="0.25">
      <c r="U765" s="12">
        <f t="shared" si="360"/>
        <v>90</v>
      </c>
      <c r="AR765" s="11">
        <f t="shared" si="361"/>
        <v>180</v>
      </c>
    </row>
    <row r="766" spans="21:44" x14ac:dyDescent="0.25">
      <c r="U766" s="12">
        <f t="shared" si="360"/>
        <v>90</v>
      </c>
      <c r="AR766" s="11">
        <f t="shared" si="361"/>
        <v>180</v>
      </c>
    </row>
    <row r="767" spans="21:44" x14ac:dyDescent="0.25">
      <c r="U767" s="12">
        <f t="shared" si="360"/>
        <v>90</v>
      </c>
      <c r="AR767" s="11">
        <f t="shared" si="361"/>
        <v>180</v>
      </c>
    </row>
    <row r="768" spans="21:44" x14ac:dyDescent="0.25">
      <c r="U768" s="12">
        <f t="shared" si="360"/>
        <v>90</v>
      </c>
      <c r="AR768" s="11">
        <f t="shared" si="361"/>
        <v>180</v>
      </c>
    </row>
    <row r="769" spans="21:44" x14ac:dyDescent="0.25">
      <c r="U769" s="12">
        <f t="shared" si="360"/>
        <v>90</v>
      </c>
      <c r="AR769" s="11">
        <f t="shared" si="361"/>
        <v>180</v>
      </c>
    </row>
    <row r="770" spans="21:44" x14ac:dyDescent="0.25">
      <c r="U770" s="12">
        <f t="shared" si="360"/>
        <v>90</v>
      </c>
      <c r="AR770" s="11">
        <f t="shared" si="361"/>
        <v>180</v>
      </c>
    </row>
    <row r="771" spans="21:44" x14ac:dyDescent="0.25">
      <c r="U771" s="12">
        <f t="shared" si="360"/>
        <v>90</v>
      </c>
      <c r="AR771" s="11">
        <f t="shared" si="361"/>
        <v>180</v>
      </c>
    </row>
    <row r="772" spans="21:44" x14ac:dyDescent="0.25">
      <c r="U772" s="12">
        <f t="shared" si="360"/>
        <v>90</v>
      </c>
      <c r="AR772" s="11">
        <f t="shared" si="361"/>
        <v>180</v>
      </c>
    </row>
    <row r="773" spans="21:44" x14ac:dyDescent="0.25">
      <c r="U773" s="12">
        <f t="shared" si="360"/>
        <v>90</v>
      </c>
      <c r="AR773" s="11">
        <f t="shared" si="361"/>
        <v>180</v>
      </c>
    </row>
    <row r="774" spans="21:44" x14ac:dyDescent="0.25">
      <c r="U774" s="12">
        <f t="shared" si="360"/>
        <v>90</v>
      </c>
      <c r="AR774" s="11">
        <f t="shared" si="361"/>
        <v>180</v>
      </c>
    </row>
    <row r="775" spans="21:44" x14ac:dyDescent="0.25">
      <c r="U775" s="12">
        <f t="shared" si="360"/>
        <v>90</v>
      </c>
      <c r="AR775" s="11">
        <f t="shared" si="361"/>
        <v>180</v>
      </c>
    </row>
    <row r="776" spans="21:44" x14ac:dyDescent="0.25">
      <c r="U776" s="12">
        <f t="shared" si="360"/>
        <v>90</v>
      </c>
      <c r="AR776" s="11">
        <f t="shared" si="361"/>
        <v>180</v>
      </c>
    </row>
    <row r="777" spans="21:44" x14ac:dyDescent="0.25">
      <c r="U777" s="12">
        <f t="shared" si="360"/>
        <v>90</v>
      </c>
      <c r="AR777" s="11">
        <f t="shared" si="361"/>
        <v>180</v>
      </c>
    </row>
    <row r="778" spans="21:44" x14ac:dyDescent="0.25">
      <c r="U778" s="12">
        <f t="shared" si="360"/>
        <v>90</v>
      </c>
      <c r="AR778" s="11">
        <f t="shared" si="361"/>
        <v>180</v>
      </c>
    </row>
    <row r="779" spans="21:44" x14ac:dyDescent="0.25">
      <c r="U779" s="12">
        <f t="shared" si="360"/>
        <v>90</v>
      </c>
      <c r="AR779" s="11">
        <f t="shared" si="361"/>
        <v>180</v>
      </c>
    </row>
    <row r="780" spans="21:44" x14ac:dyDescent="0.25">
      <c r="U780" s="12">
        <f t="shared" si="360"/>
        <v>90</v>
      </c>
      <c r="AR780" s="11">
        <f t="shared" si="361"/>
        <v>180</v>
      </c>
    </row>
    <row r="781" spans="21:44" x14ac:dyDescent="0.25">
      <c r="U781" s="12">
        <f t="shared" si="360"/>
        <v>90</v>
      </c>
      <c r="AR781" s="11">
        <f t="shared" si="361"/>
        <v>180</v>
      </c>
    </row>
    <row r="782" spans="21:44" x14ac:dyDescent="0.25">
      <c r="U782" s="12">
        <f t="shared" si="360"/>
        <v>90</v>
      </c>
      <c r="AR782" s="11">
        <f t="shared" si="361"/>
        <v>180</v>
      </c>
    </row>
    <row r="783" spans="21:44" x14ac:dyDescent="0.25">
      <c r="U783" s="12">
        <f t="shared" si="360"/>
        <v>90</v>
      </c>
      <c r="AR783" s="11">
        <f t="shared" si="361"/>
        <v>180</v>
      </c>
    </row>
    <row r="784" spans="21:44" x14ac:dyDescent="0.25">
      <c r="U784" s="12">
        <f t="shared" si="360"/>
        <v>90</v>
      </c>
      <c r="AR784" s="11">
        <f t="shared" si="361"/>
        <v>180</v>
      </c>
    </row>
    <row r="785" spans="21:44" x14ac:dyDescent="0.25">
      <c r="U785" s="12">
        <f t="shared" si="360"/>
        <v>90</v>
      </c>
      <c r="AR785" s="11">
        <f t="shared" si="361"/>
        <v>180</v>
      </c>
    </row>
    <row r="786" spans="21:44" x14ac:dyDescent="0.25">
      <c r="U786" s="12">
        <f t="shared" si="360"/>
        <v>90</v>
      </c>
      <c r="AR786" s="11">
        <f t="shared" si="361"/>
        <v>180</v>
      </c>
    </row>
    <row r="787" spans="21:44" x14ac:dyDescent="0.25">
      <c r="U787" s="12">
        <f t="shared" si="360"/>
        <v>90</v>
      </c>
      <c r="AR787" s="11">
        <f t="shared" si="361"/>
        <v>180</v>
      </c>
    </row>
    <row r="788" spans="21:44" x14ac:dyDescent="0.25">
      <c r="U788" s="12">
        <f t="shared" si="360"/>
        <v>90</v>
      </c>
      <c r="AR788" s="11">
        <f t="shared" si="361"/>
        <v>180</v>
      </c>
    </row>
    <row r="789" spans="21:44" x14ac:dyDescent="0.25">
      <c r="U789" s="12">
        <f t="shared" si="360"/>
        <v>90</v>
      </c>
      <c r="AR789" s="11">
        <f t="shared" si="361"/>
        <v>180</v>
      </c>
    </row>
    <row r="790" spans="21:44" x14ac:dyDescent="0.25">
      <c r="U790" s="12">
        <f t="shared" si="360"/>
        <v>90</v>
      </c>
      <c r="AR790" s="11">
        <f t="shared" si="361"/>
        <v>180</v>
      </c>
    </row>
    <row r="791" spans="21:44" x14ac:dyDescent="0.25">
      <c r="U791" s="12">
        <f t="shared" si="360"/>
        <v>90</v>
      </c>
      <c r="AR791" s="11">
        <f t="shared" si="361"/>
        <v>180</v>
      </c>
    </row>
    <row r="792" spans="21:44" x14ac:dyDescent="0.25">
      <c r="U792" s="12">
        <f t="shared" si="360"/>
        <v>90</v>
      </c>
      <c r="AR792" s="11">
        <f t="shared" si="361"/>
        <v>180</v>
      </c>
    </row>
    <row r="793" spans="21:44" x14ac:dyDescent="0.25">
      <c r="U793" s="12">
        <f t="shared" si="360"/>
        <v>90</v>
      </c>
      <c r="AR793" s="11">
        <f t="shared" si="361"/>
        <v>180</v>
      </c>
    </row>
    <row r="794" spans="21:44" x14ac:dyDescent="0.25">
      <c r="U794" s="12">
        <f t="shared" si="360"/>
        <v>90</v>
      </c>
      <c r="AR794" s="11">
        <f t="shared" si="361"/>
        <v>180</v>
      </c>
    </row>
    <row r="795" spans="21:44" x14ac:dyDescent="0.25">
      <c r="U795" s="12">
        <f t="shared" si="360"/>
        <v>90</v>
      </c>
      <c r="AR795" s="11">
        <f t="shared" si="361"/>
        <v>180</v>
      </c>
    </row>
    <row r="796" spans="21:44" x14ac:dyDescent="0.25">
      <c r="U796" s="12">
        <f t="shared" ref="U796:U859" si="362">+T796+90</f>
        <v>90</v>
      </c>
      <c r="AR796" s="11">
        <f t="shared" ref="AR796:AR859" si="363">+AQ796+180</f>
        <v>180</v>
      </c>
    </row>
    <row r="797" spans="21:44" x14ac:dyDescent="0.25">
      <c r="U797" s="12">
        <f t="shared" si="362"/>
        <v>90</v>
      </c>
      <c r="AR797" s="11">
        <f t="shared" si="363"/>
        <v>180</v>
      </c>
    </row>
    <row r="798" spans="21:44" x14ac:dyDescent="0.25">
      <c r="U798" s="12">
        <f t="shared" si="362"/>
        <v>90</v>
      </c>
      <c r="AR798" s="11">
        <f t="shared" si="363"/>
        <v>180</v>
      </c>
    </row>
    <row r="799" spans="21:44" x14ac:dyDescent="0.25">
      <c r="U799" s="12">
        <f t="shared" si="362"/>
        <v>90</v>
      </c>
      <c r="AR799" s="11">
        <f t="shared" si="363"/>
        <v>180</v>
      </c>
    </row>
    <row r="800" spans="21:44" x14ac:dyDescent="0.25">
      <c r="U800" s="12">
        <f t="shared" si="362"/>
        <v>90</v>
      </c>
      <c r="AR800" s="11">
        <f t="shared" si="363"/>
        <v>180</v>
      </c>
    </row>
    <row r="801" spans="21:44" x14ac:dyDescent="0.25">
      <c r="U801" s="12">
        <f t="shared" si="362"/>
        <v>90</v>
      </c>
      <c r="AR801" s="11">
        <f t="shared" si="363"/>
        <v>180</v>
      </c>
    </row>
    <row r="802" spans="21:44" x14ac:dyDescent="0.25">
      <c r="U802" s="12">
        <f t="shared" si="362"/>
        <v>90</v>
      </c>
      <c r="AR802" s="11">
        <f t="shared" si="363"/>
        <v>180</v>
      </c>
    </row>
    <row r="803" spans="21:44" x14ac:dyDescent="0.25">
      <c r="U803" s="12">
        <f t="shared" si="362"/>
        <v>90</v>
      </c>
      <c r="AR803" s="11">
        <f t="shared" si="363"/>
        <v>180</v>
      </c>
    </row>
    <row r="804" spans="21:44" x14ac:dyDescent="0.25">
      <c r="U804" s="12">
        <f t="shared" si="362"/>
        <v>90</v>
      </c>
      <c r="AR804" s="11">
        <f t="shared" si="363"/>
        <v>180</v>
      </c>
    </row>
    <row r="805" spans="21:44" x14ac:dyDescent="0.25">
      <c r="U805" s="12">
        <f t="shared" si="362"/>
        <v>90</v>
      </c>
      <c r="AR805" s="11">
        <f t="shared" si="363"/>
        <v>180</v>
      </c>
    </row>
    <row r="806" spans="21:44" x14ac:dyDescent="0.25">
      <c r="U806" s="12">
        <f t="shared" si="362"/>
        <v>90</v>
      </c>
      <c r="AR806" s="11">
        <f t="shared" si="363"/>
        <v>180</v>
      </c>
    </row>
    <row r="807" spans="21:44" x14ac:dyDescent="0.25">
      <c r="U807" s="12">
        <f t="shared" si="362"/>
        <v>90</v>
      </c>
      <c r="AR807" s="11">
        <f t="shared" si="363"/>
        <v>180</v>
      </c>
    </row>
    <row r="808" spans="21:44" x14ac:dyDescent="0.25">
      <c r="U808" s="12">
        <f t="shared" si="362"/>
        <v>90</v>
      </c>
      <c r="AR808" s="11">
        <f t="shared" si="363"/>
        <v>180</v>
      </c>
    </row>
    <row r="809" spans="21:44" x14ac:dyDescent="0.25">
      <c r="U809" s="12">
        <f t="shared" si="362"/>
        <v>90</v>
      </c>
      <c r="AR809" s="11">
        <f t="shared" si="363"/>
        <v>180</v>
      </c>
    </row>
    <row r="810" spans="21:44" x14ac:dyDescent="0.25">
      <c r="U810" s="12">
        <f t="shared" si="362"/>
        <v>90</v>
      </c>
      <c r="AR810" s="11">
        <f t="shared" si="363"/>
        <v>180</v>
      </c>
    </row>
    <row r="811" spans="21:44" x14ac:dyDescent="0.25">
      <c r="U811" s="12">
        <f t="shared" si="362"/>
        <v>90</v>
      </c>
      <c r="AR811" s="11">
        <f t="shared" si="363"/>
        <v>180</v>
      </c>
    </row>
    <row r="812" spans="21:44" x14ac:dyDescent="0.25">
      <c r="U812" s="12">
        <f t="shared" si="362"/>
        <v>90</v>
      </c>
      <c r="AR812" s="11">
        <f t="shared" si="363"/>
        <v>180</v>
      </c>
    </row>
    <row r="813" spans="21:44" x14ac:dyDescent="0.25">
      <c r="U813" s="12">
        <f t="shared" si="362"/>
        <v>90</v>
      </c>
      <c r="AR813" s="11">
        <f t="shared" si="363"/>
        <v>180</v>
      </c>
    </row>
    <row r="814" spans="21:44" x14ac:dyDescent="0.25">
      <c r="U814" s="12">
        <f t="shared" si="362"/>
        <v>90</v>
      </c>
      <c r="AR814" s="11">
        <f t="shared" si="363"/>
        <v>180</v>
      </c>
    </row>
    <row r="815" spans="21:44" x14ac:dyDescent="0.25">
      <c r="U815" s="12">
        <f t="shared" si="362"/>
        <v>90</v>
      </c>
      <c r="AR815" s="11">
        <f t="shared" si="363"/>
        <v>180</v>
      </c>
    </row>
    <row r="816" spans="21:44" x14ac:dyDescent="0.25">
      <c r="U816" s="12">
        <f t="shared" si="362"/>
        <v>90</v>
      </c>
      <c r="AR816" s="11">
        <f t="shared" si="363"/>
        <v>180</v>
      </c>
    </row>
    <row r="817" spans="21:44" x14ac:dyDescent="0.25">
      <c r="U817" s="12">
        <f t="shared" si="362"/>
        <v>90</v>
      </c>
      <c r="AR817" s="11">
        <f t="shared" si="363"/>
        <v>180</v>
      </c>
    </row>
    <row r="818" spans="21:44" x14ac:dyDescent="0.25">
      <c r="U818" s="12">
        <f t="shared" si="362"/>
        <v>90</v>
      </c>
      <c r="AR818" s="11">
        <f t="shared" si="363"/>
        <v>180</v>
      </c>
    </row>
    <row r="819" spans="21:44" x14ac:dyDescent="0.25">
      <c r="U819" s="12">
        <f t="shared" si="362"/>
        <v>90</v>
      </c>
      <c r="AR819" s="11">
        <f t="shared" si="363"/>
        <v>180</v>
      </c>
    </row>
    <row r="820" spans="21:44" x14ac:dyDescent="0.25">
      <c r="U820" s="12">
        <f t="shared" si="362"/>
        <v>90</v>
      </c>
      <c r="AR820" s="11">
        <f t="shared" si="363"/>
        <v>180</v>
      </c>
    </row>
    <row r="821" spans="21:44" x14ac:dyDescent="0.25">
      <c r="U821" s="12">
        <f t="shared" si="362"/>
        <v>90</v>
      </c>
      <c r="AR821" s="11">
        <f t="shared" si="363"/>
        <v>180</v>
      </c>
    </row>
    <row r="822" spans="21:44" x14ac:dyDescent="0.25">
      <c r="U822" s="12">
        <f t="shared" si="362"/>
        <v>90</v>
      </c>
      <c r="AR822" s="11">
        <f t="shared" si="363"/>
        <v>180</v>
      </c>
    </row>
    <row r="823" spans="21:44" x14ac:dyDescent="0.25">
      <c r="U823" s="12">
        <f t="shared" si="362"/>
        <v>90</v>
      </c>
      <c r="AR823" s="11">
        <f t="shared" si="363"/>
        <v>180</v>
      </c>
    </row>
    <row r="824" spans="21:44" x14ac:dyDescent="0.25">
      <c r="U824" s="12">
        <f t="shared" si="362"/>
        <v>90</v>
      </c>
      <c r="AR824" s="11">
        <f t="shared" si="363"/>
        <v>180</v>
      </c>
    </row>
    <row r="825" spans="21:44" x14ac:dyDescent="0.25">
      <c r="U825" s="12">
        <f t="shared" si="362"/>
        <v>90</v>
      </c>
      <c r="AR825" s="11">
        <f t="shared" si="363"/>
        <v>180</v>
      </c>
    </row>
    <row r="826" spans="21:44" x14ac:dyDescent="0.25">
      <c r="U826" s="12">
        <f t="shared" si="362"/>
        <v>90</v>
      </c>
      <c r="AR826" s="11">
        <f t="shared" si="363"/>
        <v>180</v>
      </c>
    </row>
    <row r="827" spans="21:44" x14ac:dyDescent="0.25">
      <c r="U827" s="12">
        <f t="shared" si="362"/>
        <v>90</v>
      </c>
      <c r="AR827" s="11">
        <f t="shared" si="363"/>
        <v>180</v>
      </c>
    </row>
    <row r="828" spans="21:44" x14ac:dyDescent="0.25">
      <c r="U828" s="12">
        <f t="shared" si="362"/>
        <v>90</v>
      </c>
      <c r="AR828" s="11">
        <f t="shared" si="363"/>
        <v>180</v>
      </c>
    </row>
    <row r="829" spans="21:44" x14ac:dyDescent="0.25">
      <c r="U829" s="12">
        <f t="shared" si="362"/>
        <v>90</v>
      </c>
      <c r="AR829" s="11">
        <f t="shared" si="363"/>
        <v>180</v>
      </c>
    </row>
    <row r="830" spans="21:44" x14ac:dyDescent="0.25">
      <c r="U830" s="12">
        <f t="shared" si="362"/>
        <v>90</v>
      </c>
      <c r="AR830" s="11">
        <f t="shared" si="363"/>
        <v>180</v>
      </c>
    </row>
    <row r="831" spans="21:44" x14ac:dyDescent="0.25">
      <c r="U831" s="12">
        <f t="shared" si="362"/>
        <v>90</v>
      </c>
      <c r="AR831" s="11">
        <f t="shared" si="363"/>
        <v>180</v>
      </c>
    </row>
    <row r="832" spans="21:44" x14ac:dyDescent="0.25">
      <c r="U832" s="12">
        <f t="shared" si="362"/>
        <v>90</v>
      </c>
      <c r="AR832" s="11">
        <f t="shared" si="363"/>
        <v>180</v>
      </c>
    </row>
    <row r="833" spans="21:44" x14ac:dyDescent="0.25">
      <c r="U833" s="12">
        <f t="shared" si="362"/>
        <v>90</v>
      </c>
      <c r="AR833" s="11">
        <f t="shared" si="363"/>
        <v>180</v>
      </c>
    </row>
    <row r="834" spans="21:44" x14ac:dyDescent="0.25">
      <c r="U834" s="12">
        <f t="shared" si="362"/>
        <v>90</v>
      </c>
      <c r="AR834" s="11">
        <f t="shared" si="363"/>
        <v>180</v>
      </c>
    </row>
    <row r="835" spans="21:44" x14ac:dyDescent="0.25">
      <c r="U835" s="12">
        <f t="shared" si="362"/>
        <v>90</v>
      </c>
      <c r="AR835" s="11">
        <f t="shared" si="363"/>
        <v>180</v>
      </c>
    </row>
    <row r="836" spans="21:44" x14ac:dyDescent="0.25">
      <c r="U836" s="12">
        <f t="shared" si="362"/>
        <v>90</v>
      </c>
      <c r="AR836" s="11">
        <f t="shared" si="363"/>
        <v>180</v>
      </c>
    </row>
    <row r="837" spans="21:44" x14ac:dyDescent="0.25">
      <c r="U837" s="12">
        <f t="shared" si="362"/>
        <v>90</v>
      </c>
      <c r="AR837" s="11">
        <f t="shared" si="363"/>
        <v>180</v>
      </c>
    </row>
    <row r="838" spans="21:44" x14ac:dyDescent="0.25">
      <c r="U838" s="12">
        <f t="shared" si="362"/>
        <v>90</v>
      </c>
      <c r="AR838" s="11">
        <f t="shared" si="363"/>
        <v>180</v>
      </c>
    </row>
    <row r="839" spans="21:44" x14ac:dyDescent="0.25">
      <c r="U839" s="12">
        <f t="shared" si="362"/>
        <v>90</v>
      </c>
      <c r="AR839" s="11">
        <f t="shared" si="363"/>
        <v>180</v>
      </c>
    </row>
    <row r="840" spans="21:44" x14ac:dyDescent="0.25">
      <c r="U840" s="12">
        <f t="shared" si="362"/>
        <v>90</v>
      </c>
      <c r="AR840" s="11">
        <f t="shared" si="363"/>
        <v>180</v>
      </c>
    </row>
    <row r="841" spans="21:44" x14ac:dyDescent="0.25">
      <c r="U841" s="12">
        <f t="shared" si="362"/>
        <v>90</v>
      </c>
      <c r="AR841" s="11">
        <f t="shared" si="363"/>
        <v>180</v>
      </c>
    </row>
    <row r="842" spans="21:44" x14ac:dyDescent="0.25">
      <c r="U842" s="12">
        <f t="shared" si="362"/>
        <v>90</v>
      </c>
      <c r="AR842" s="11">
        <f t="shared" si="363"/>
        <v>180</v>
      </c>
    </row>
    <row r="843" spans="21:44" x14ac:dyDescent="0.25">
      <c r="U843" s="12">
        <f t="shared" si="362"/>
        <v>90</v>
      </c>
      <c r="AR843" s="11">
        <f t="shared" si="363"/>
        <v>180</v>
      </c>
    </row>
    <row r="844" spans="21:44" x14ac:dyDescent="0.25">
      <c r="U844" s="12">
        <f t="shared" si="362"/>
        <v>90</v>
      </c>
      <c r="AR844" s="11">
        <f t="shared" si="363"/>
        <v>180</v>
      </c>
    </row>
    <row r="845" spans="21:44" x14ac:dyDescent="0.25">
      <c r="U845" s="12">
        <f t="shared" si="362"/>
        <v>90</v>
      </c>
      <c r="AR845" s="11">
        <f t="shared" si="363"/>
        <v>180</v>
      </c>
    </row>
    <row r="846" spans="21:44" x14ac:dyDescent="0.25">
      <c r="U846" s="12">
        <f t="shared" si="362"/>
        <v>90</v>
      </c>
      <c r="AR846" s="11">
        <f t="shared" si="363"/>
        <v>180</v>
      </c>
    </row>
    <row r="847" spans="21:44" x14ac:dyDescent="0.25">
      <c r="U847" s="12">
        <f t="shared" si="362"/>
        <v>90</v>
      </c>
      <c r="AR847" s="11">
        <f t="shared" si="363"/>
        <v>180</v>
      </c>
    </row>
    <row r="848" spans="21:44" x14ac:dyDescent="0.25">
      <c r="U848" s="12">
        <f t="shared" si="362"/>
        <v>90</v>
      </c>
      <c r="AR848" s="11">
        <f t="shared" si="363"/>
        <v>180</v>
      </c>
    </row>
    <row r="849" spans="21:44" x14ac:dyDescent="0.25">
      <c r="U849" s="12">
        <f t="shared" si="362"/>
        <v>90</v>
      </c>
      <c r="AR849" s="11">
        <f t="shared" si="363"/>
        <v>180</v>
      </c>
    </row>
    <row r="850" spans="21:44" x14ac:dyDescent="0.25">
      <c r="U850" s="12">
        <f t="shared" si="362"/>
        <v>90</v>
      </c>
      <c r="AR850" s="11">
        <f t="shared" si="363"/>
        <v>180</v>
      </c>
    </row>
    <row r="851" spans="21:44" x14ac:dyDescent="0.25">
      <c r="U851" s="12">
        <f t="shared" si="362"/>
        <v>90</v>
      </c>
      <c r="AR851" s="11">
        <f t="shared" si="363"/>
        <v>180</v>
      </c>
    </row>
    <row r="852" spans="21:44" x14ac:dyDescent="0.25">
      <c r="U852" s="12">
        <f t="shared" si="362"/>
        <v>90</v>
      </c>
      <c r="AR852" s="11">
        <f t="shared" si="363"/>
        <v>180</v>
      </c>
    </row>
    <row r="853" spans="21:44" x14ac:dyDescent="0.25">
      <c r="U853" s="12">
        <f t="shared" si="362"/>
        <v>90</v>
      </c>
      <c r="AR853" s="11">
        <f t="shared" si="363"/>
        <v>180</v>
      </c>
    </row>
    <row r="854" spans="21:44" x14ac:dyDescent="0.25">
      <c r="U854" s="12">
        <f t="shared" si="362"/>
        <v>90</v>
      </c>
      <c r="AR854" s="11">
        <f t="shared" si="363"/>
        <v>180</v>
      </c>
    </row>
    <row r="855" spans="21:44" x14ac:dyDescent="0.25">
      <c r="U855" s="12">
        <f t="shared" si="362"/>
        <v>90</v>
      </c>
      <c r="AR855" s="11">
        <f t="shared" si="363"/>
        <v>180</v>
      </c>
    </row>
    <row r="856" spans="21:44" x14ac:dyDescent="0.25">
      <c r="U856" s="12">
        <f t="shared" si="362"/>
        <v>90</v>
      </c>
      <c r="AR856" s="11">
        <f t="shared" si="363"/>
        <v>180</v>
      </c>
    </row>
    <row r="857" spans="21:44" x14ac:dyDescent="0.25">
      <c r="U857" s="12">
        <f t="shared" si="362"/>
        <v>90</v>
      </c>
      <c r="AR857" s="11">
        <f t="shared" si="363"/>
        <v>180</v>
      </c>
    </row>
    <row r="858" spans="21:44" x14ac:dyDescent="0.25">
      <c r="U858" s="12">
        <f t="shared" si="362"/>
        <v>90</v>
      </c>
      <c r="AR858" s="11">
        <f t="shared" si="363"/>
        <v>180</v>
      </c>
    </row>
    <row r="859" spans="21:44" x14ac:dyDescent="0.25">
      <c r="U859" s="12">
        <f t="shared" si="362"/>
        <v>90</v>
      </c>
      <c r="AR859" s="11">
        <f t="shared" si="363"/>
        <v>180</v>
      </c>
    </row>
    <row r="860" spans="21:44" x14ac:dyDescent="0.25">
      <c r="U860" s="12">
        <f t="shared" ref="U860:U923" si="364">+T860+90</f>
        <v>90</v>
      </c>
      <c r="AR860" s="11">
        <f t="shared" ref="AR860:AR923" si="365">+AQ860+180</f>
        <v>180</v>
      </c>
    </row>
    <row r="861" spans="21:44" x14ac:dyDescent="0.25">
      <c r="U861" s="12">
        <f t="shared" si="364"/>
        <v>90</v>
      </c>
      <c r="AR861" s="11">
        <f t="shared" si="365"/>
        <v>180</v>
      </c>
    </row>
    <row r="862" spans="21:44" x14ac:dyDescent="0.25">
      <c r="U862" s="12">
        <f t="shared" si="364"/>
        <v>90</v>
      </c>
      <c r="AR862" s="11">
        <f t="shared" si="365"/>
        <v>180</v>
      </c>
    </row>
    <row r="863" spans="21:44" x14ac:dyDescent="0.25">
      <c r="U863" s="12">
        <f t="shared" si="364"/>
        <v>90</v>
      </c>
      <c r="AR863" s="11">
        <f t="shared" si="365"/>
        <v>180</v>
      </c>
    </row>
    <row r="864" spans="21:44" x14ac:dyDescent="0.25">
      <c r="U864" s="12">
        <f t="shared" si="364"/>
        <v>90</v>
      </c>
      <c r="AR864" s="11">
        <f t="shared" si="365"/>
        <v>180</v>
      </c>
    </row>
    <row r="865" spans="21:44" x14ac:dyDescent="0.25">
      <c r="U865" s="12">
        <f t="shared" si="364"/>
        <v>90</v>
      </c>
      <c r="AR865" s="11">
        <f t="shared" si="365"/>
        <v>180</v>
      </c>
    </row>
    <row r="866" spans="21:44" x14ac:dyDescent="0.25">
      <c r="U866" s="12">
        <f t="shared" si="364"/>
        <v>90</v>
      </c>
      <c r="AR866" s="11">
        <f t="shared" si="365"/>
        <v>180</v>
      </c>
    </row>
    <row r="867" spans="21:44" x14ac:dyDescent="0.25">
      <c r="U867" s="12">
        <f t="shared" si="364"/>
        <v>90</v>
      </c>
      <c r="AR867" s="11">
        <f t="shared" si="365"/>
        <v>180</v>
      </c>
    </row>
    <row r="868" spans="21:44" x14ac:dyDescent="0.25">
      <c r="U868" s="12">
        <f t="shared" si="364"/>
        <v>90</v>
      </c>
      <c r="AR868" s="11">
        <f t="shared" si="365"/>
        <v>180</v>
      </c>
    </row>
    <row r="869" spans="21:44" x14ac:dyDescent="0.25">
      <c r="U869" s="12">
        <f t="shared" si="364"/>
        <v>90</v>
      </c>
      <c r="AR869" s="11">
        <f t="shared" si="365"/>
        <v>180</v>
      </c>
    </row>
    <row r="870" spans="21:44" x14ac:dyDescent="0.25">
      <c r="U870" s="12">
        <f t="shared" si="364"/>
        <v>90</v>
      </c>
      <c r="AR870" s="11">
        <f t="shared" si="365"/>
        <v>180</v>
      </c>
    </row>
    <row r="871" spans="21:44" x14ac:dyDescent="0.25">
      <c r="U871" s="12">
        <f t="shared" si="364"/>
        <v>90</v>
      </c>
      <c r="AR871" s="11">
        <f t="shared" si="365"/>
        <v>180</v>
      </c>
    </row>
    <row r="872" spans="21:44" x14ac:dyDescent="0.25">
      <c r="U872" s="12">
        <f t="shared" si="364"/>
        <v>90</v>
      </c>
      <c r="AR872" s="11">
        <f t="shared" si="365"/>
        <v>180</v>
      </c>
    </row>
    <row r="873" spans="21:44" x14ac:dyDescent="0.25">
      <c r="U873" s="12">
        <f t="shared" si="364"/>
        <v>90</v>
      </c>
      <c r="AR873" s="11">
        <f t="shared" si="365"/>
        <v>180</v>
      </c>
    </row>
    <row r="874" spans="21:44" x14ac:dyDescent="0.25">
      <c r="U874" s="12">
        <f t="shared" si="364"/>
        <v>90</v>
      </c>
      <c r="AR874" s="11">
        <f t="shared" si="365"/>
        <v>180</v>
      </c>
    </row>
    <row r="875" spans="21:44" x14ac:dyDescent="0.25">
      <c r="U875" s="12">
        <f t="shared" si="364"/>
        <v>90</v>
      </c>
      <c r="AR875" s="11">
        <f t="shared" si="365"/>
        <v>180</v>
      </c>
    </row>
    <row r="876" spans="21:44" x14ac:dyDescent="0.25">
      <c r="U876" s="12">
        <f t="shared" si="364"/>
        <v>90</v>
      </c>
      <c r="AR876" s="11">
        <f t="shared" si="365"/>
        <v>180</v>
      </c>
    </row>
    <row r="877" spans="21:44" x14ac:dyDescent="0.25">
      <c r="U877" s="12">
        <f t="shared" si="364"/>
        <v>90</v>
      </c>
      <c r="AR877" s="11">
        <f t="shared" si="365"/>
        <v>180</v>
      </c>
    </row>
    <row r="878" spans="21:44" x14ac:dyDescent="0.25">
      <c r="U878" s="12">
        <f t="shared" si="364"/>
        <v>90</v>
      </c>
      <c r="AR878" s="11">
        <f t="shared" si="365"/>
        <v>180</v>
      </c>
    </row>
    <row r="879" spans="21:44" x14ac:dyDescent="0.25">
      <c r="U879" s="12">
        <f t="shared" si="364"/>
        <v>90</v>
      </c>
      <c r="AR879" s="11">
        <f t="shared" si="365"/>
        <v>180</v>
      </c>
    </row>
    <row r="880" spans="21:44" x14ac:dyDescent="0.25">
      <c r="U880" s="12">
        <f t="shared" si="364"/>
        <v>90</v>
      </c>
      <c r="AR880" s="11">
        <f t="shared" si="365"/>
        <v>180</v>
      </c>
    </row>
    <row r="881" spans="21:44" x14ac:dyDescent="0.25">
      <c r="U881" s="12">
        <f t="shared" si="364"/>
        <v>90</v>
      </c>
      <c r="AR881" s="11">
        <f t="shared" si="365"/>
        <v>180</v>
      </c>
    </row>
    <row r="882" spans="21:44" x14ac:dyDescent="0.25">
      <c r="U882" s="12">
        <f t="shared" si="364"/>
        <v>90</v>
      </c>
      <c r="AR882" s="11">
        <f t="shared" si="365"/>
        <v>180</v>
      </c>
    </row>
    <row r="883" spans="21:44" x14ac:dyDescent="0.25">
      <c r="U883" s="12">
        <f t="shared" si="364"/>
        <v>90</v>
      </c>
      <c r="AR883" s="11">
        <f t="shared" si="365"/>
        <v>180</v>
      </c>
    </row>
    <row r="884" spans="21:44" x14ac:dyDescent="0.25">
      <c r="U884" s="12">
        <f t="shared" si="364"/>
        <v>90</v>
      </c>
      <c r="AR884" s="11">
        <f t="shared" si="365"/>
        <v>180</v>
      </c>
    </row>
    <row r="885" spans="21:44" x14ac:dyDescent="0.25">
      <c r="U885" s="12">
        <f t="shared" si="364"/>
        <v>90</v>
      </c>
      <c r="AR885" s="11">
        <f t="shared" si="365"/>
        <v>180</v>
      </c>
    </row>
    <row r="886" spans="21:44" x14ac:dyDescent="0.25">
      <c r="U886" s="12">
        <f t="shared" si="364"/>
        <v>90</v>
      </c>
      <c r="AR886" s="11">
        <f t="shared" si="365"/>
        <v>180</v>
      </c>
    </row>
    <row r="887" spans="21:44" x14ac:dyDescent="0.25">
      <c r="U887" s="12">
        <f t="shared" si="364"/>
        <v>90</v>
      </c>
      <c r="AR887" s="11">
        <f t="shared" si="365"/>
        <v>180</v>
      </c>
    </row>
    <row r="888" spans="21:44" x14ac:dyDescent="0.25">
      <c r="U888" s="12">
        <f t="shared" si="364"/>
        <v>90</v>
      </c>
      <c r="AR888" s="11">
        <f t="shared" si="365"/>
        <v>180</v>
      </c>
    </row>
    <row r="889" spans="21:44" x14ac:dyDescent="0.25">
      <c r="U889" s="12">
        <f t="shared" si="364"/>
        <v>90</v>
      </c>
      <c r="AR889" s="11">
        <f t="shared" si="365"/>
        <v>180</v>
      </c>
    </row>
    <row r="890" spans="21:44" x14ac:dyDescent="0.25">
      <c r="U890" s="12">
        <f t="shared" si="364"/>
        <v>90</v>
      </c>
      <c r="AR890" s="11">
        <f t="shared" si="365"/>
        <v>180</v>
      </c>
    </row>
    <row r="891" spans="21:44" x14ac:dyDescent="0.25">
      <c r="U891" s="12">
        <f t="shared" si="364"/>
        <v>90</v>
      </c>
      <c r="AR891" s="11">
        <f t="shared" si="365"/>
        <v>180</v>
      </c>
    </row>
    <row r="892" spans="21:44" x14ac:dyDescent="0.25">
      <c r="U892" s="12">
        <f t="shared" si="364"/>
        <v>90</v>
      </c>
      <c r="AR892" s="11">
        <f t="shared" si="365"/>
        <v>180</v>
      </c>
    </row>
    <row r="893" spans="21:44" x14ac:dyDescent="0.25">
      <c r="U893" s="12">
        <f t="shared" si="364"/>
        <v>90</v>
      </c>
      <c r="AR893" s="11">
        <f t="shared" si="365"/>
        <v>180</v>
      </c>
    </row>
    <row r="894" spans="21:44" x14ac:dyDescent="0.25">
      <c r="U894" s="12">
        <f t="shared" si="364"/>
        <v>90</v>
      </c>
      <c r="AR894" s="11">
        <f t="shared" si="365"/>
        <v>180</v>
      </c>
    </row>
    <row r="895" spans="21:44" x14ac:dyDescent="0.25">
      <c r="U895" s="12">
        <f t="shared" si="364"/>
        <v>90</v>
      </c>
      <c r="AR895" s="11">
        <f t="shared" si="365"/>
        <v>180</v>
      </c>
    </row>
    <row r="896" spans="21:44" x14ac:dyDescent="0.25">
      <c r="U896" s="12">
        <f t="shared" si="364"/>
        <v>90</v>
      </c>
      <c r="AR896" s="11">
        <f t="shared" si="365"/>
        <v>180</v>
      </c>
    </row>
    <row r="897" spans="21:44" x14ac:dyDescent="0.25">
      <c r="U897" s="12">
        <f t="shared" si="364"/>
        <v>90</v>
      </c>
      <c r="AR897" s="11">
        <f t="shared" si="365"/>
        <v>180</v>
      </c>
    </row>
    <row r="898" spans="21:44" x14ac:dyDescent="0.25">
      <c r="U898" s="12">
        <f t="shared" si="364"/>
        <v>90</v>
      </c>
      <c r="AR898" s="11">
        <f t="shared" si="365"/>
        <v>180</v>
      </c>
    </row>
    <row r="899" spans="21:44" x14ac:dyDescent="0.25">
      <c r="U899" s="12">
        <f t="shared" si="364"/>
        <v>90</v>
      </c>
      <c r="AR899" s="11">
        <f t="shared" si="365"/>
        <v>180</v>
      </c>
    </row>
    <row r="900" spans="21:44" x14ac:dyDescent="0.25">
      <c r="U900" s="12">
        <f t="shared" si="364"/>
        <v>90</v>
      </c>
      <c r="AR900" s="11">
        <f t="shared" si="365"/>
        <v>180</v>
      </c>
    </row>
    <row r="901" spans="21:44" x14ac:dyDescent="0.25">
      <c r="U901" s="12">
        <f t="shared" si="364"/>
        <v>90</v>
      </c>
      <c r="AR901" s="11">
        <f t="shared" si="365"/>
        <v>180</v>
      </c>
    </row>
    <row r="902" spans="21:44" x14ac:dyDescent="0.25">
      <c r="U902" s="12">
        <f t="shared" si="364"/>
        <v>90</v>
      </c>
      <c r="AR902" s="11">
        <f t="shared" si="365"/>
        <v>180</v>
      </c>
    </row>
    <row r="903" spans="21:44" x14ac:dyDescent="0.25">
      <c r="U903" s="12">
        <f t="shared" si="364"/>
        <v>90</v>
      </c>
      <c r="AR903" s="11">
        <f t="shared" si="365"/>
        <v>180</v>
      </c>
    </row>
    <row r="904" spans="21:44" x14ac:dyDescent="0.25">
      <c r="U904" s="12">
        <f t="shared" si="364"/>
        <v>90</v>
      </c>
      <c r="AR904" s="11">
        <f t="shared" si="365"/>
        <v>180</v>
      </c>
    </row>
    <row r="905" spans="21:44" x14ac:dyDescent="0.25">
      <c r="U905" s="12">
        <f t="shared" si="364"/>
        <v>90</v>
      </c>
      <c r="AR905" s="11">
        <f t="shared" si="365"/>
        <v>180</v>
      </c>
    </row>
    <row r="906" spans="21:44" x14ac:dyDescent="0.25">
      <c r="U906" s="12">
        <f t="shared" si="364"/>
        <v>90</v>
      </c>
      <c r="AR906" s="11">
        <f t="shared" si="365"/>
        <v>180</v>
      </c>
    </row>
    <row r="907" spans="21:44" x14ac:dyDescent="0.25">
      <c r="U907" s="12">
        <f t="shared" si="364"/>
        <v>90</v>
      </c>
      <c r="AR907" s="11">
        <f t="shared" si="365"/>
        <v>180</v>
      </c>
    </row>
    <row r="908" spans="21:44" x14ac:dyDescent="0.25">
      <c r="U908" s="12">
        <f t="shared" si="364"/>
        <v>90</v>
      </c>
      <c r="AR908" s="11">
        <f t="shared" si="365"/>
        <v>180</v>
      </c>
    </row>
    <row r="909" spans="21:44" x14ac:dyDescent="0.25">
      <c r="U909" s="12">
        <f t="shared" si="364"/>
        <v>90</v>
      </c>
      <c r="AR909" s="11">
        <f t="shared" si="365"/>
        <v>180</v>
      </c>
    </row>
    <row r="910" spans="21:44" x14ac:dyDescent="0.25">
      <c r="U910" s="12">
        <f t="shared" si="364"/>
        <v>90</v>
      </c>
      <c r="AR910" s="11">
        <f t="shared" si="365"/>
        <v>180</v>
      </c>
    </row>
    <row r="911" spans="21:44" x14ac:dyDescent="0.25">
      <c r="U911" s="12">
        <f t="shared" si="364"/>
        <v>90</v>
      </c>
      <c r="AR911" s="11">
        <f t="shared" si="365"/>
        <v>180</v>
      </c>
    </row>
    <row r="912" spans="21:44" x14ac:dyDescent="0.25">
      <c r="U912" s="12">
        <f t="shared" si="364"/>
        <v>90</v>
      </c>
      <c r="AR912" s="11">
        <f t="shared" si="365"/>
        <v>180</v>
      </c>
    </row>
    <row r="913" spans="21:44" x14ac:dyDescent="0.25">
      <c r="U913" s="12">
        <f t="shared" si="364"/>
        <v>90</v>
      </c>
      <c r="AR913" s="11">
        <f t="shared" si="365"/>
        <v>180</v>
      </c>
    </row>
    <row r="914" spans="21:44" x14ac:dyDescent="0.25">
      <c r="U914" s="12">
        <f t="shared" si="364"/>
        <v>90</v>
      </c>
      <c r="AR914" s="11">
        <f t="shared" si="365"/>
        <v>180</v>
      </c>
    </row>
    <row r="915" spans="21:44" x14ac:dyDescent="0.25">
      <c r="U915" s="12">
        <f t="shared" si="364"/>
        <v>90</v>
      </c>
      <c r="AR915" s="11">
        <f t="shared" si="365"/>
        <v>180</v>
      </c>
    </row>
    <row r="916" spans="21:44" x14ac:dyDescent="0.25">
      <c r="U916" s="12">
        <f t="shared" si="364"/>
        <v>90</v>
      </c>
      <c r="AR916" s="11">
        <f t="shared" si="365"/>
        <v>180</v>
      </c>
    </row>
    <row r="917" spans="21:44" x14ac:dyDescent="0.25">
      <c r="U917" s="12">
        <f t="shared" si="364"/>
        <v>90</v>
      </c>
      <c r="AR917" s="11">
        <f t="shared" si="365"/>
        <v>180</v>
      </c>
    </row>
    <row r="918" spans="21:44" x14ac:dyDescent="0.25">
      <c r="U918" s="12">
        <f t="shared" si="364"/>
        <v>90</v>
      </c>
      <c r="AR918" s="11">
        <f t="shared" si="365"/>
        <v>180</v>
      </c>
    </row>
    <row r="919" spans="21:44" x14ac:dyDescent="0.25">
      <c r="U919" s="12">
        <f t="shared" si="364"/>
        <v>90</v>
      </c>
      <c r="AR919" s="11">
        <f t="shared" si="365"/>
        <v>180</v>
      </c>
    </row>
    <row r="920" spans="21:44" x14ac:dyDescent="0.25">
      <c r="U920" s="12">
        <f t="shared" si="364"/>
        <v>90</v>
      </c>
      <c r="AR920" s="11">
        <f t="shared" si="365"/>
        <v>180</v>
      </c>
    </row>
    <row r="921" spans="21:44" x14ac:dyDescent="0.25">
      <c r="U921" s="12">
        <f t="shared" si="364"/>
        <v>90</v>
      </c>
      <c r="AR921" s="11">
        <f t="shared" si="365"/>
        <v>180</v>
      </c>
    </row>
    <row r="922" spans="21:44" x14ac:dyDescent="0.25">
      <c r="U922" s="12">
        <f t="shared" si="364"/>
        <v>90</v>
      </c>
      <c r="AR922" s="11">
        <f t="shared" si="365"/>
        <v>180</v>
      </c>
    </row>
    <row r="923" spans="21:44" x14ac:dyDescent="0.25">
      <c r="U923" s="12">
        <f t="shared" si="364"/>
        <v>90</v>
      </c>
      <c r="AR923" s="11">
        <f t="shared" si="365"/>
        <v>180</v>
      </c>
    </row>
    <row r="924" spans="21:44" x14ac:dyDescent="0.25">
      <c r="U924" s="12">
        <f t="shared" ref="U924:U987" si="366">+T924+90</f>
        <v>90</v>
      </c>
      <c r="AR924" s="11">
        <f t="shared" ref="AR924:AR987" si="367">+AQ924+180</f>
        <v>180</v>
      </c>
    </row>
    <row r="925" spans="21:44" x14ac:dyDescent="0.25">
      <c r="U925" s="12">
        <f t="shared" si="366"/>
        <v>90</v>
      </c>
      <c r="AR925" s="11">
        <f t="shared" si="367"/>
        <v>180</v>
      </c>
    </row>
    <row r="926" spans="21:44" x14ac:dyDescent="0.25">
      <c r="U926" s="12">
        <f t="shared" si="366"/>
        <v>90</v>
      </c>
      <c r="AR926" s="11">
        <f t="shared" si="367"/>
        <v>180</v>
      </c>
    </row>
    <row r="927" spans="21:44" x14ac:dyDescent="0.25">
      <c r="U927" s="12">
        <f t="shared" si="366"/>
        <v>90</v>
      </c>
      <c r="AR927" s="11">
        <f t="shared" si="367"/>
        <v>180</v>
      </c>
    </row>
    <row r="928" spans="21:44" x14ac:dyDescent="0.25">
      <c r="U928" s="12">
        <f t="shared" si="366"/>
        <v>90</v>
      </c>
      <c r="AR928" s="11">
        <f t="shared" si="367"/>
        <v>180</v>
      </c>
    </row>
    <row r="929" spans="21:44" x14ac:dyDescent="0.25">
      <c r="U929" s="12">
        <f t="shared" si="366"/>
        <v>90</v>
      </c>
      <c r="AR929" s="11">
        <f t="shared" si="367"/>
        <v>180</v>
      </c>
    </row>
    <row r="930" spans="21:44" x14ac:dyDescent="0.25">
      <c r="U930" s="12">
        <f t="shared" si="366"/>
        <v>90</v>
      </c>
      <c r="AR930" s="11">
        <f t="shared" si="367"/>
        <v>180</v>
      </c>
    </row>
    <row r="931" spans="21:44" x14ac:dyDescent="0.25">
      <c r="U931" s="12">
        <f t="shared" si="366"/>
        <v>90</v>
      </c>
      <c r="AR931" s="11">
        <f t="shared" si="367"/>
        <v>180</v>
      </c>
    </row>
    <row r="932" spans="21:44" x14ac:dyDescent="0.25">
      <c r="U932" s="12">
        <f t="shared" si="366"/>
        <v>90</v>
      </c>
      <c r="AR932" s="11">
        <f t="shared" si="367"/>
        <v>180</v>
      </c>
    </row>
    <row r="933" spans="21:44" x14ac:dyDescent="0.25">
      <c r="U933" s="12">
        <f t="shared" si="366"/>
        <v>90</v>
      </c>
      <c r="AR933" s="11">
        <f t="shared" si="367"/>
        <v>180</v>
      </c>
    </row>
    <row r="934" spans="21:44" x14ac:dyDescent="0.25">
      <c r="U934" s="12">
        <f t="shared" si="366"/>
        <v>90</v>
      </c>
      <c r="AR934" s="11">
        <f t="shared" si="367"/>
        <v>180</v>
      </c>
    </row>
    <row r="935" spans="21:44" x14ac:dyDescent="0.25">
      <c r="U935" s="12">
        <f t="shared" si="366"/>
        <v>90</v>
      </c>
      <c r="AR935" s="11">
        <f t="shared" si="367"/>
        <v>180</v>
      </c>
    </row>
    <row r="936" spans="21:44" x14ac:dyDescent="0.25">
      <c r="U936" s="12">
        <f t="shared" si="366"/>
        <v>90</v>
      </c>
      <c r="AR936" s="11">
        <f t="shared" si="367"/>
        <v>180</v>
      </c>
    </row>
    <row r="937" spans="21:44" x14ac:dyDescent="0.25">
      <c r="U937" s="12">
        <f t="shared" si="366"/>
        <v>90</v>
      </c>
      <c r="AR937" s="11">
        <f t="shared" si="367"/>
        <v>180</v>
      </c>
    </row>
    <row r="938" spans="21:44" x14ac:dyDescent="0.25">
      <c r="U938" s="12">
        <f t="shared" si="366"/>
        <v>90</v>
      </c>
      <c r="AR938" s="11">
        <f t="shared" si="367"/>
        <v>180</v>
      </c>
    </row>
    <row r="939" spans="21:44" x14ac:dyDescent="0.25">
      <c r="U939" s="12">
        <f t="shared" si="366"/>
        <v>90</v>
      </c>
      <c r="AR939" s="11">
        <f t="shared" si="367"/>
        <v>180</v>
      </c>
    </row>
    <row r="940" spans="21:44" x14ac:dyDescent="0.25">
      <c r="U940" s="12">
        <f t="shared" si="366"/>
        <v>90</v>
      </c>
      <c r="AR940" s="11">
        <f t="shared" si="367"/>
        <v>180</v>
      </c>
    </row>
    <row r="941" spans="21:44" x14ac:dyDescent="0.25">
      <c r="U941" s="12">
        <f t="shared" si="366"/>
        <v>90</v>
      </c>
      <c r="AR941" s="11">
        <f t="shared" si="367"/>
        <v>180</v>
      </c>
    </row>
    <row r="942" spans="21:44" x14ac:dyDescent="0.25">
      <c r="U942" s="12">
        <f t="shared" si="366"/>
        <v>90</v>
      </c>
      <c r="AR942" s="11">
        <f t="shared" si="367"/>
        <v>180</v>
      </c>
    </row>
    <row r="943" spans="21:44" x14ac:dyDescent="0.25">
      <c r="U943" s="12">
        <f t="shared" si="366"/>
        <v>90</v>
      </c>
      <c r="AR943" s="11">
        <f t="shared" si="367"/>
        <v>180</v>
      </c>
    </row>
    <row r="944" spans="21:44" x14ac:dyDescent="0.25">
      <c r="U944" s="12">
        <f t="shared" si="366"/>
        <v>90</v>
      </c>
      <c r="AR944" s="11">
        <f t="shared" si="367"/>
        <v>180</v>
      </c>
    </row>
    <row r="945" spans="21:44" x14ac:dyDescent="0.25">
      <c r="U945" s="12">
        <f t="shared" si="366"/>
        <v>90</v>
      </c>
      <c r="AR945" s="11">
        <f t="shared" si="367"/>
        <v>180</v>
      </c>
    </row>
    <row r="946" spans="21:44" x14ac:dyDescent="0.25">
      <c r="U946" s="12">
        <f t="shared" si="366"/>
        <v>90</v>
      </c>
      <c r="AR946" s="11">
        <f t="shared" si="367"/>
        <v>180</v>
      </c>
    </row>
    <row r="947" spans="21:44" x14ac:dyDescent="0.25">
      <c r="U947" s="12">
        <f t="shared" si="366"/>
        <v>90</v>
      </c>
      <c r="AR947" s="11">
        <f t="shared" si="367"/>
        <v>180</v>
      </c>
    </row>
    <row r="948" spans="21:44" x14ac:dyDescent="0.25">
      <c r="U948" s="12">
        <f t="shared" si="366"/>
        <v>90</v>
      </c>
      <c r="AR948" s="11">
        <f t="shared" si="367"/>
        <v>180</v>
      </c>
    </row>
    <row r="949" spans="21:44" x14ac:dyDescent="0.25">
      <c r="U949" s="12">
        <f t="shared" si="366"/>
        <v>90</v>
      </c>
      <c r="AR949" s="11">
        <f t="shared" si="367"/>
        <v>180</v>
      </c>
    </row>
    <row r="950" spans="21:44" x14ac:dyDescent="0.25">
      <c r="U950" s="12">
        <f t="shared" si="366"/>
        <v>90</v>
      </c>
      <c r="AR950" s="11">
        <f t="shared" si="367"/>
        <v>180</v>
      </c>
    </row>
    <row r="951" spans="21:44" x14ac:dyDescent="0.25">
      <c r="U951" s="12">
        <f t="shared" si="366"/>
        <v>90</v>
      </c>
      <c r="AR951" s="11">
        <f t="shared" si="367"/>
        <v>180</v>
      </c>
    </row>
    <row r="952" spans="21:44" x14ac:dyDescent="0.25">
      <c r="U952" s="12">
        <f t="shared" si="366"/>
        <v>90</v>
      </c>
      <c r="AR952" s="11">
        <f t="shared" si="367"/>
        <v>180</v>
      </c>
    </row>
    <row r="953" spans="21:44" x14ac:dyDescent="0.25">
      <c r="U953" s="12">
        <f t="shared" si="366"/>
        <v>90</v>
      </c>
      <c r="AR953" s="11">
        <f t="shared" si="367"/>
        <v>180</v>
      </c>
    </row>
    <row r="954" spans="21:44" x14ac:dyDescent="0.25">
      <c r="U954" s="12">
        <f t="shared" si="366"/>
        <v>90</v>
      </c>
      <c r="AR954" s="11">
        <f t="shared" si="367"/>
        <v>180</v>
      </c>
    </row>
    <row r="955" spans="21:44" x14ac:dyDescent="0.25">
      <c r="U955" s="12">
        <f t="shared" si="366"/>
        <v>90</v>
      </c>
      <c r="AR955" s="11">
        <f t="shared" si="367"/>
        <v>180</v>
      </c>
    </row>
    <row r="956" spans="21:44" x14ac:dyDescent="0.25">
      <c r="U956" s="12">
        <f t="shared" si="366"/>
        <v>90</v>
      </c>
      <c r="AR956" s="11">
        <f t="shared" si="367"/>
        <v>180</v>
      </c>
    </row>
    <row r="957" spans="21:44" x14ac:dyDescent="0.25">
      <c r="U957" s="12">
        <f t="shared" si="366"/>
        <v>90</v>
      </c>
      <c r="AR957" s="11">
        <f t="shared" si="367"/>
        <v>180</v>
      </c>
    </row>
    <row r="958" spans="21:44" x14ac:dyDescent="0.25">
      <c r="U958" s="12">
        <f t="shared" si="366"/>
        <v>90</v>
      </c>
      <c r="AR958" s="11">
        <f t="shared" si="367"/>
        <v>180</v>
      </c>
    </row>
    <row r="959" spans="21:44" x14ac:dyDescent="0.25">
      <c r="U959" s="12">
        <f t="shared" si="366"/>
        <v>90</v>
      </c>
      <c r="AR959" s="11">
        <f t="shared" si="367"/>
        <v>180</v>
      </c>
    </row>
    <row r="960" spans="21:44" x14ac:dyDescent="0.25">
      <c r="U960" s="12">
        <f t="shared" si="366"/>
        <v>90</v>
      </c>
      <c r="AR960" s="11">
        <f t="shared" si="367"/>
        <v>180</v>
      </c>
    </row>
    <row r="961" spans="21:44" x14ac:dyDescent="0.25">
      <c r="U961" s="12">
        <f t="shared" si="366"/>
        <v>90</v>
      </c>
      <c r="AR961" s="11">
        <f t="shared" si="367"/>
        <v>180</v>
      </c>
    </row>
    <row r="962" spans="21:44" x14ac:dyDescent="0.25">
      <c r="U962" s="12">
        <f t="shared" si="366"/>
        <v>90</v>
      </c>
      <c r="AR962" s="11">
        <f t="shared" si="367"/>
        <v>180</v>
      </c>
    </row>
    <row r="963" spans="21:44" x14ac:dyDescent="0.25">
      <c r="U963" s="12">
        <f t="shared" si="366"/>
        <v>90</v>
      </c>
      <c r="AR963" s="11">
        <f t="shared" si="367"/>
        <v>180</v>
      </c>
    </row>
    <row r="964" spans="21:44" x14ac:dyDescent="0.25">
      <c r="U964" s="12">
        <f t="shared" si="366"/>
        <v>90</v>
      </c>
      <c r="AR964" s="11">
        <f t="shared" si="367"/>
        <v>180</v>
      </c>
    </row>
    <row r="965" spans="21:44" x14ac:dyDescent="0.25">
      <c r="U965" s="12">
        <f t="shared" si="366"/>
        <v>90</v>
      </c>
      <c r="AR965" s="11">
        <f t="shared" si="367"/>
        <v>180</v>
      </c>
    </row>
    <row r="966" spans="21:44" x14ac:dyDescent="0.25">
      <c r="U966" s="12">
        <f t="shared" si="366"/>
        <v>90</v>
      </c>
      <c r="AR966" s="11">
        <f t="shared" si="367"/>
        <v>180</v>
      </c>
    </row>
    <row r="967" spans="21:44" x14ac:dyDescent="0.25">
      <c r="U967" s="12">
        <f t="shared" si="366"/>
        <v>90</v>
      </c>
      <c r="AR967" s="11">
        <f t="shared" si="367"/>
        <v>180</v>
      </c>
    </row>
    <row r="968" spans="21:44" x14ac:dyDescent="0.25">
      <c r="U968" s="12">
        <f t="shared" si="366"/>
        <v>90</v>
      </c>
      <c r="AR968" s="11">
        <f t="shared" si="367"/>
        <v>180</v>
      </c>
    </row>
    <row r="969" spans="21:44" x14ac:dyDescent="0.25">
      <c r="U969" s="12">
        <f t="shared" si="366"/>
        <v>90</v>
      </c>
      <c r="AR969" s="11">
        <f t="shared" si="367"/>
        <v>180</v>
      </c>
    </row>
    <row r="970" spans="21:44" x14ac:dyDescent="0.25">
      <c r="U970" s="12">
        <f t="shared" si="366"/>
        <v>90</v>
      </c>
      <c r="AR970" s="11">
        <f t="shared" si="367"/>
        <v>180</v>
      </c>
    </row>
    <row r="971" spans="21:44" x14ac:dyDescent="0.25">
      <c r="U971" s="12">
        <f t="shared" si="366"/>
        <v>90</v>
      </c>
      <c r="AR971" s="11">
        <f t="shared" si="367"/>
        <v>180</v>
      </c>
    </row>
    <row r="972" spans="21:44" x14ac:dyDescent="0.25">
      <c r="U972" s="12">
        <f t="shared" si="366"/>
        <v>90</v>
      </c>
      <c r="AR972" s="11">
        <f t="shared" si="367"/>
        <v>180</v>
      </c>
    </row>
    <row r="973" spans="21:44" x14ac:dyDescent="0.25">
      <c r="U973" s="12">
        <f t="shared" si="366"/>
        <v>90</v>
      </c>
      <c r="AR973" s="11">
        <f t="shared" si="367"/>
        <v>180</v>
      </c>
    </row>
    <row r="974" spans="21:44" x14ac:dyDescent="0.25">
      <c r="U974" s="12">
        <f t="shared" si="366"/>
        <v>90</v>
      </c>
      <c r="AR974" s="11">
        <f t="shared" si="367"/>
        <v>180</v>
      </c>
    </row>
    <row r="975" spans="21:44" x14ac:dyDescent="0.25">
      <c r="U975" s="12">
        <f t="shared" si="366"/>
        <v>90</v>
      </c>
      <c r="AR975" s="11">
        <f t="shared" si="367"/>
        <v>180</v>
      </c>
    </row>
    <row r="976" spans="21:44" x14ac:dyDescent="0.25">
      <c r="U976" s="12">
        <f t="shared" si="366"/>
        <v>90</v>
      </c>
      <c r="AR976" s="11">
        <f t="shared" si="367"/>
        <v>180</v>
      </c>
    </row>
    <row r="977" spans="21:44" x14ac:dyDescent="0.25">
      <c r="U977" s="12">
        <f t="shared" si="366"/>
        <v>90</v>
      </c>
      <c r="AR977" s="11">
        <f t="shared" si="367"/>
        <v>180</v>
      </c>
    </row>
    <row r="978" spans="21:44" x14ac:dyDescent="0.25">
      <c r="U978" s="12">
        <f t="shared" si="366"/>
        <v>90</v>
      </c>
      <c r="AR978" s="11">
        <f t="shared" si="367"/>
        <v>180</v>
      </c>
    </row>
    <row r="979" spans="21:44" x14ac:dyDescent="0.25">
      <c r="U979" s="12">
        <f t="shared" si="366"/>
        <v>90</v>
      </c>
      <c r="AR979" s="11">
        <f t="shared" si="367"/>
        <v>180</v>
      </c>
    </row>
    <row r="980" spans="21:44" x14ac:dyDescent="0.25">
      <c r="U980" s="12">
        <f t="shared" si="366"/>
        <v>90</v>
      </c>
      <c r="AR980" s="11">
        <f t="shared" si="367"/>
        <v>180</v>
      </c>
    </row>
    <row r="981" spans="21:44" x14ac:dyDescent="0.25">
      <c r="U981" s="12">
        <f t="shared" si="366"/>
        <v>90</v>
      </c>
      <c r="AR981" s="11">
        <f t="shared" si="367"/>
        <v>180</v>
      </c>
    </row>
    <row r="982" spans="21:44" x14ac:dyDescent="0.25">
      <c r="U982" s="12">
        <f t="shared" si="366"/>
        <v>90</v>
      </c>
      <c r="AR982" s="11">
        <f t="shared" si="367"/>
        <v>180</v>
      </c>
    </row>
    <row r="983" spans="21:44" x14ac:dyDescent="0.25">
      <c r="U983" s="12">
        <f t="shared" si="366"/>
        <v>90</v>
      </c>
      <c r="AR983" s="11">
        <f t="shared" si="367"/>
        <v>180</v>
      </c>
    </row>
    <row r="984" spans="21:44" x14ac:dyDescent="0.25">
      <c r="U984" s="12">
        <f t="shared" si="366"/>
        <v>90</v>
      </c>
      <c r="AR984" s="11">
        <f t="shared" si="367"/>
        <v>180</v>
      </c>
    </row>
    <row r="985" spans="21:44" x14ac:dyDescent="0.25">
      <c r="U985" s="12">
        <f t="shared" si="366"/>
        <v>90</v>
      </c>
      <c r="AR985" s="11">
        <f t="shared" si="367"/>
        <v>180</v>
      </c>
    </row>
    <row r="986" spans="21:44" x14ac:dyDescent="0.25">
      <c r="U986" s="12">
        <f t="shared" si="366"/>
        <v>90</v>
      </c>
      <c r="AR986" s="11">
        <f t="shared" si="367"/>
        <v>180</v>
      </c>
    </row>
    <row r="987" spans="21:44" x14ac:dyDescent="0.25">
      <c r="U987" s="12">
        <f t="shared" si="366"/>
        <v>90</v>
      </c>
      <c r="AR987" s="11">
        <f t="shared" si="367"/>
        <v>180</v>
      </c>
    </row>
    <row r="988" spans="21:44" x14ac:dyDescent="0.25">
      <c r="U988" s="12">
        <f t="shared" ref="U988:U1051" si="368">+T988+90</f>
        <v>90</v>
      </c>
      <c r="AR988" s="11">
        <f t="shared" ref="AR988:AR1051" si="369">+AQ988+180</f>
        <v>180</v>
      </c>
    </row>
    <row r="989" spans="21:44" x14ac:dyDescent="0.25">
      <c r="U989" s="12">
        <f t="shared" si="368"/>
        <v>90</v>
      </c>
      <c r="AR989" s="11">
        <f t="shared" si="369"/>
        <v>180</v>
      </c>
    </row>
    <row r="990" spans="21:44" x14ac:dyDescent="0.25">
      <c r="U990" s="12">
        <f t="shared" si="368"/>
        <v>90</v>
      </c>
      <c r="AR990" s="11">
        <f t="shared" si="369"/>
        <v>180</v>
      </c>
    </row>
    <row r="991" spans="21:44" x14ac:dyDescent="0.25">
      <c r="U991" s="12">
        <f t="shared" si="368"/>
        <v>90</v>
      </c>
      <c r="AR991" s="11">
        <f t="shared" si="369"/>
        <v>180</v>
      </c>
    </row>
    <row r="992" spans="21:44" x14ac:dyDescent="0.25">
      <c r="U992" s="12">
        <f t="shared" si="368"/>
        <v>90</v>
      </c>
      <c r="AR992" s="11">
        <f t="shared" si="369"/>
        <v>180</v>
      </c>
    </row>
    <row r="993" spans="21:44" x14ac:dyDescent="0.25">
      <c r="U993" s="12">
        <f t="shared" si="368"/>
        <v>90</v>
      </c>
      <c r="AR993" s="11">
        <f t="shared" si="369"/>
        <v>180</v>
      </c>
    </row>
    <row r="994" spans="21:44" x14ac:dyDescent="0.25">
      <c r="U994" s="12">
        <f t="shared" si="368"/>
        <v>90</v>
      </c>
      <c r="AR994" s="11">
        <f t="shared" si="369"/>
        <v>180</v>
      </c>
    </row>
    <row r="995" spans="21:44" x14ac:dyDescent="0.25">
      <c r="U995" s="12">
        <f t="shared" si="368"/>
        <v>90</v>
      </c>
      <c r="AR995" s="11">
        <f t="shared" si="369"/>
        <v>180</v>
      </c>
    </row>
    <row r="996" spans="21:44" x14ac:dyDescent="0.25">
      <c r="U996" s="12">
        <f t="shared" si="368"/>
        <v>90</v>
      </c>
      <c r="AR996" s="11">
        <f t="shared" si="369"/>
        <v>180</v>
      </c>
    </row>
    <row r="997" spans="21:44" x14ac:dyDescent="0.25">
      <c r="U997" s="12">
        <f t="shared" si="368"/>
        <v>90</v>
      </c>
      <c r="AR997" s="11">
        <f t="shared" si="369"/>
        <v>180</v>
      </c>
    </row>
    <row r="998" spans="21:44" x14ac:dyDescent="0.25">
      <c r="U998" s="12">
        <f t="shared" si="368"/>
        <v>90</v>
      </c>
      <c r="AR998" s="11">
        <f t="shared" si="369"/>
        <v>180</v>
      </c>
    </row>
    <row r="999" spans="21:44" x14ac:dyDescent="0.25">
      <c r="U999" s="12">
        <f t="shared" si="368"/>
        <v>90</v>
      </c>
      <c r="AR999" s="11">
        <f t="shared" si="369"/>
        <v>180</v>
      </c>
    </row>
    <row r="1000" spans="21:44" x14ac:dyDescent="0.25">
      <c r="U1000" s="12">
        <f t="shared" si="368"/>
        <v>90</v>
      </c>
      <c r="AR1000" s="11">
        <f t="shared" si="369"/>
        <v>180</v>
      </c>
    </row>
    <row r="1001" spans="21:44" x14ac:dyDescent="0.25">
      <c r="U1001" s="12">
        <f t="shared" si="368"/>
        <v>90</v>
      </c>
      <c r="AR1001" s="11">
        <f t="shared" si="369"/>
        <v>180</v>
      </c>
    </row>
    <row r="1002" spans="21:44" x14ac:dyDescent="0.25">
      <c r="U1002" s="12">
        <f t="shared" si="368"/>
        <v>90</v>
      </c>
      <c r="AR1002" s="11">
        <f t="shared" si="369"/>
        <v>180</v>
      </c>
    </row>
    <row r="1003" spans="21:44" x14ac:dyDescent="0.25">
      <c r="U1003" s="12">
        <f t="shared" si="368"/>
        <v>90</v>
      </c>
      <c r="AR1003" s="11">
        <f t="shared" si="369"/>
        <v>180</v>
      </c>
    </row>
    <row r="1004" spans="21:44" x14ac:dyDescent="0.25">
      <c r="U1004" s="12">
        <f t="shared" si="368"/>
        <v>90</v>
      </c>
      <c r="AR1004" s="11">
        <f t="shared" si="369"/>
        <v>180</v>
      </c>
    </row>
    <row r="1005" spans="21:44" x14ac:dyDescent="0.25">
      <c r="U1005" s="12">
        <f t="shared" si="368"/>
        <v>90</v>
      </c>
      <c r="AR1005" s="11">
        <f t="shared" si="369"/>
        <v>180</v>
      </c>
    </row>
    <row r="1006" spans="21:44" x14ac:dyDescent="0.25">
      <c r="U1006" s="12">
        <f t="shared" si="368"/>
        <v>90</v>
      </c>
      <c r="AR1006" s="11">
        <f t="shared" si="369"/>
        <v>180</v>
      </c>
    </row>
    <row r="1007" spans="21:44" x14ac:dyDescent="0.25">
      <c r="U1007" s="12">
        <f t="shared" si="368"/>
        <v>90</v>
      </c>
      <c r="AR1007" s="11">
        <f t="shared" si="369"/>
        <v>180</v>
      </c>
    </row>
    <row r="1008" spans="21:44" x14ac:dyDescent="0.25">
      <c r="U1008" s="12">
        <f t="shared" si="368"/>
        <v>90</v>
      </c>
      <c r="AR1008" s="11">
        <f t="shared" si="369"/>
        <v>180</v>
      </c>
    </row>
    <row r="1009" spans="21:44" x14ac:dyDescent="0.25">
      <c r="U1009" s="12">
        <f t="shared" si="368"/>
        <v>90</v>
      </c>
      <c r="AR1009" s="11">
        <f t="shared" si="369"/>
        <v>180</v>
      </c>
    </row>
    <row r="1010" spans="21:44" x14ac:dyDescent="0.25">
      <c r="U1010" s="12">
        <f t="shared" si="368"/>
        <v>90</v>
      </c>
      <c r="AR1010" s="11">
        <f t="shared" si="369"/>
        <v>180</v>
      </c>
    </row>
    <row r="1011" spans="21:44" x14ac:dyDescent="0.25">
      <c r="U1011" s="12">
        <f t="shared" si="368"/>
        <v>90</v>
      </c>
      <c r="AR1011" s="11">
        <f t="shared" si="369"/>
        <v>180</v>
      </c>
    </row>
    <row r="1012" spans="21:44" x14ac:dyDescent="0.25">
      <c r="U1012" s="12">
        <f t="shared" si="368"/>
        <v>90</v>
      </c>
      <c r="AR1012" s="11">
        <f t="shared" si="369"/>
        <v>180</v>
      </c>
    </row>
    <row r="1013" spans="21:44" x14ac:dyDescent="0.25">
      <c r="U1013" s="12">
        <f t="shared" si="368"/>
        <v>90</v>
      </c>
      <c r="AR1013" s="11">
        <f t="shared" si="369"/>
        <v>180</v>
      </c>
    </row>
    <row r="1014" spans="21:44" x14ac:dyDescent="0.25">
      <c r="U1014" s="12">
        <f t="shared" si="368"/>
        <v>90</v>
      </c>
      <c r="AR1014" s="11">
        <f t="shared" si="369"/>
        <v>180</v>
      </c>
    </row>
    <row r="1015" spans="21:44" x14ac:dyDescent="0.25">
      <c r="U1015" s="12">
        <f t="shared" si="368"/>
        <v>90</v>
      </c>
      <c r="AR1015" s="11">
        <f t="shared" si="369"/>
        <v>180</v>
      </c>
    </row>
    <row r="1016" spans="21:44" x14ac:dyDescent="0.25">
      <c r="U1016" s="12">
        <f t="shared" si="368"/>
        <v>90</v>
      </c>
      <c r="AR1016" s="11">
        <f t="shared" si="369"/>
        <v>180</v>
      </c>
    </row>
    <row r="1017" spans="21:44" x14ac:dyDescent="0.25">
      <c r="U1017" s="12">
        <f t="shared" si="368"/>
        <v>90</v>
      </c>
      <c r="AR1017" s="11">
        <f t="shared" si="369"/>
        <v>180</v>
      </c>
    </row>
    <row r="1018" spans="21:44" x14ac:dyDescent="0.25">
      <c r="U1018" s="12">
        <f t="shared" si="368"/>
        <v>90</v>
      </c>
      <c r="AR1018" s="11">
        <f t="shared" si="369"/>
        <v>180</v>
      </c>
    </row>
    <row r="1019" spans="21:44" x14ac:dyDescent="0.25">
      <c r="U1019" s="12">
        <f t="shared" si="368"/>
        <v>90</v>
      </c>
      <c r="AR1019" s="11">
        <f t="shared" si="369"/>
        <v>180</v>
      </c>
    </row>
    <row r="1020" spans="21:44" x14ac:dyDescent="0.25">
      <c r="U1020" s="12">
        <f t="shared" si="368"/>
        <v>90</v>
      </c>
      <c r="AR1020" s="11">
        <f t="shared" si="369"/>
        <v>180</v>
      </c>
    </row>
    <row r="1021" spans="21:44" x14ac:dyDescent="0.25">
      <c r="U1021" s="12">
        <f t="shared" si="368"/>
        <v>90</v>
      </c>
      <c r="AR1021" s="11">
        <f t="shared" si="369"/>
        <v>180</v>
      </c>
    </row>
    <row r="1022" spans="21:44" x14ac:dyDescent="0.25">
      <c r="U1022" s="12">
        <f t="shared" si="368"/>
        <v>90</v>
      </c>
      <c r="AR1022" s="11">
        <f t="shared" si="369"/>
        <v>180</v>
      </c>
    </row>
    <row r="1023" spans="21:44" x14ac:dyDescent="0.25">
      <c r="U1023" s="12">
        <f t="shared" si="368"/>
        <v>90</v>
      </c>
      <c r="AR1023" s="11">
        <f t="shared" si="369"/>
        <v>180</v>
      </c>
    </row>
    <row r="1024" spans="21:44" x14ac:dyDescent="0.25">
      <c r="U1024" s="12">
        <f t="shared" si="368"/>
        <v>90</v>
      </c>
      <c r="AR1024" s="11">
        <f t="shared" si="369"/>
        <v>180</v>
      </c>
    </row>
    <row r="1025" spans="21:44" x14ac:dyDescent="0.25">
      <c r="U1025" s="12">
        <f t="shared" si="368"/>
        <v>90</v>
      </c>
      <c r="AR1025" s="11">
        <f t="shared" si="369"/>
        <v>180</v>
      </c>
    </row>
    <row r="1026" spans="21:44" x14ac:dyDescent="0.25">
      <c r="U1026" s="12">
        <f t="shared" si="368"/>
        <v>90</v>
      </c>
      <c r="AR1026" s="11">
        <f t="shared" si="369"/>
        <v>180</v>
      </c>
    </row>
    <row r="1027" spans="21:44" x14ac:dyDescent="0.25">
      <c r="U1027" s="12">
        <f t="shared" si="368"/>
        <v>90</v>
      </c>
      <c r="AR1027" s="11">
        <f t="shared" si="369"/>
        <v>180</v>
      </c>
    </row>
    <row r="1028" spans="21:44" x14ac:dyDescent="0.25">
      <c r="U1028" s="12">
        <f t="shared" si="368"/>
        <v>90</v>
      </c>
      <c r="AR1028" s="11">
        <f t="shared" si="369"/>
        <v>180</v>
      </c>
    </row>
    <row r="1029" spans="21:44" x14ac:dyDescent="0.25">
      <c r="U1029" s="12">
        <f t="shared" si="368"/>
        <v>90</v>
      </c>
      <c r="AR1029" s="11">
        <f t="shared" si="369"/>
        <v>180</v>
      </c>
    </row>
    <row r="1030" spans="21:44" x14ac:dyDescent="0.25">
      <c r="U1030" s="12">
        <f t="shared" si="368"/>
        <v>90</v>
      </c>
      <c r="AR1030" s="11">
        <f t="shared" si="369"/>
        <v>180</v>
      </c>
    </row>
    <row r="1031" spans="21:44" x14ac:dyDescent="0.25">
      <c r="U1031" s="12">
        <f t="shared" si="368"/>
        <v>90</v>
      </c>
      <c r="AR1031" s="11">
        <f t="shared" si="369"/>
        <v>180</v>
      </c>
    </row>
    <row r="1032" spans="21:44" x14ac:dyDescent="0.25">
      <c r="U1032" s="12">
        <f t="shared" si="368"/>
        <v>90</v>
      </c>
      <c r="AR1032" s="11">
        <f t="shared" si="369"/>
        <v>180</v>
      </c>
    </row>
    <row r="1033" spans="21:44" x14ac:dyDescent="0.25">
      <c r="U1033" s="12">
        <f t="shared" si="368"/>
        <v>90</v>
      </c>
      <c r="AR1033" s="11">
        <f t="shared" si="369"/>
        <v>180</v>
      </c>
    </row>
    <row r="1034" spans="21:44" x14ac:dyDescent="0.25">
      <c r="U1034" s="12">
        <f t="shared" si="368"/>
        <v>90</v>
      </c>
      <c r="AR1034" s="11">
        <f t="shared" si="369"/>
        <v>180</v>
      </c>
    </row>
    <row r="1035" spans="21:44" x14ac:dyDescent="0.25">
      <c r="U1035" s="12">
        <f t="shared" si="368"/>
        <v>90</v>
      </c>
      <c r="AR1035" s="11">
        <f t="shared" si="369"/>
        <v>180</v>
      </c>
    </row>
    <row r="1036" spans="21:44" x14ac:dyDescent="0.25">
      <c r="U1036" s="12">
        <f t="shared" si="368"/>
        <v>90</v>
      </c>
      <c r="AR1036" s="11">
        <f t="shared" si="369"/>
        <v>180</v>
      </c>
    </row>
    <row r="1037" spans="21:44" x14ac:dyDescent="0.25">
      <c r="U1037" s="12">
        <f t="shared" si="368"/>
        <v>90</v>
      </c>
      <c r="AR1037" s="11">
        <f t="shared" si="369"/>
        <v>180</v>
      </c>
    </row>
    <row r="1038" spans="21:44" x14ac:dyDescent="0.25">
      <c r="U1038" s="12">
        <f t="shared" si="368"/>
        <v>90</v>
      </c>
      <c r="AR1038" s="11">
        <f t="shared" si="369"/>
        <v>180</v>
      </c>
    </row>
    <row r="1039" spans="21:44" x14ac:dyDescent="0.25">
      <c r="U1039" s="12">
        <f t="shared" si="368"/>
        <v>90</v>
      </c>
      <c r="AR1039" s="11">
        <f t="shared" si="369"/>
        <v>180</v>
      </c>
    </row>
    <row r="1040" spans="21:44" x14ac:dyDescent="0.25">
      <c r="U1040" s="12">
        <f t="shared" si="368"/>
        <v>90</v>
      </c>
      <c r="AR1040" s="11">
        <f t="shared" si="369"/>
        <v>180</v>
      </c>
    </row>
    <row r="1041" spans="21:44" x14ac:dyDescent="0.25">
      <c r="U1041" s="12">
        <f t="shared" si="368"/>
        <v>90</v>
      </c>
      <c r="AR1041" s="11">
        <f t="shared" si="369"/>
        <v>180</v>
      </c>
    </row>
    <row r="1042" spans="21:44" x14ac:dyDescent="0.25">
      <c r="U1042" s="12">
        <f t="shared" si="368"/>
        <v>90</v>
      </c>
      <c r="AR1042" s="11">
        <f t="shared" si="369"/>
        <v>180</v>
      </c>
    </row>
    <row r="1043" spans="21:44" x14ac:dyDescent="0.25">
      <c r="U1043" s="12">
        <f t="shared" si="368"/>
        <v>90</v>
      </c>
      <c r="AR1043" s="11">
        <f t="shared" si="369"/>
        <v>180</v>
      </c>
    </row>
    <row r="1044" spans="21:44" x14ac:dyDescent="0.25">
      <c r="U1044" s="12">
        <f t="shared" si="368"/>
        <v>90</v>
      </c>
      <c r="AR1044" s="11">
        <f t="shared" si="369"/>
        <v>180</v>
      </c>
    </row>
    <row r="1045" spans="21:44" x14ac:dyDescent="0.25">
      <c r="U1045" s="12">
        <f t="shared" si="368"/>
        <v>90</v>
      </c>
      <c r="AR1045" s="11">
        <f t="shared" si="369"/>
        <v>180</v>
      </c>
    </row>
    <row r="1046" spans="21:44" x14ac:dyDescent="0.25">
      <c r="U1046" s="12">
        <f t="shared" si="368"/>
        <v>90</v>
      </c>
      <c r="AR1046" s="11">
        <f t="shared" si="369"/>
        <v>180</v>
      </c>
    </row>
    <row r="1047" spans="21:44" x14ac:dyDescent="0.25">
      <c r="U1047" s="12">
        <f t="shared" si="368"/>
        <v>90</v>
      </c>
      <c r="AR1047" s="11">
        <f t="shared" si="369"/>
        <v>180</v>
      </c>
    </row>
    <row r="1048" spans="21:44" x14ac:dyDescent="0.25">
      <c r="U1048" s="12">
        <f t="shared" si="368"/>
        <v>90</v>
      </c>
      <c r="AR1048" s="11">
        <f t="shared" si="369"/>
        <v>180</v>
      </c>
    </row>
    <row r="1049" spans="21:44" x14ac:dyDescent="0.25">
      <c r="U1049" s="12">
        <f t="shared" si="368"/>
        <v>90</v>
      </c>
      <c r="AR1049" s="11">
        <f t="shared" si="369"/>
        <v>180</v>
      </c>
    </row>
    <row r="1050" spans="21:44" x14ac:dyDescent="0.25">
      <c r="U1050" s="12">
        <f t="shared" si="368"/>
        <v>90</v>
      </c>
      <c r="AR1050" s="11">
        <f t="shared" si="369"/>
        <v>180</v>
      </c>
    </row>
    <row r="1051" spans="21:44" x14ac:dyDescent="0.25">
      <c r="U1051" s="12">
        <f t="shared" si="368"/>
        <v>90</v>
      </c>
      <c r="AR1051" s="11">
        <f t="shared" si="369"/>
        <v>180</v>
      </c>
    </row>
    <row r="1052" spans="21:44" x14ac:dyDescent="0.25">
      <c r="U1052" s="12">
        <f t="shared" ref="U1052:U1115" si="370">+T1052+90</f>
        <v>90</v>
      </c>
      <c r="AR1052" s="11">
        <f t="shared" ref="AR1052:AR1115" si="371">+AQ1052+180</f>
        <v>180</v>
      </c>
    </row>
    <row r="1053" spans="21:44" x14ac:dyDescent="0.25">
      <c r="U1053" s="12">
        <f t="shared" si="370"/>
        <v>90</v>
      </c>
      <c r="AR1053" s="11">
        <f t="shared" si="371"/>
        <v>180</v>
      </c>
    </row>
    <row r="1054" spans="21:44" x14ac:dyDescent="0.25">
      <c r="U1054" s="12">
        <f t="shared" si="370"/>
        <v>90</v>
      </c>
      <c r="AR1054" s="11">
        <f t="shared" si="371"/>
        <v>180</v>
      </c>
    </row>
    <row r="1055" spans="21:44" x14ac:dyDescent="0.25">
      <c r="U1055" s="12">
        <f t="shared" si="370"/>
        <v>90</v>
      </c>
      <c r="AR1055" s="11">
        <f t="shared" si="371"/>
        <v>180</v>
      </c>
    </row>
    <row r="1056" spans="21:44" x14ac:dyDescent="0.25">
      <c r="U1056" s="12">
        <f t="shared" si="370"/>
        <v>90</v>
      </c>
      <c r="AR1056" s="11">
        <f t="shared" si="371"/>
        <v>180</v>
      </c>
    </row>
    <row r="1057" spans="21:44" x14ac:dyDescent="0.25">
      <c r="U1057" s="12">
        <f t="shared" si="370"/>
        <v>90</v>
      </c>
      <c r="AR1057" s="11">
        <f t="shared" si="371"/>
        <v>180</v>
      </c>
    </row>
    <row r="1058" spans="21:44" x14ac:dyDescent="0.25">
      <c r="U1058" s="12">
        <f t="shared" si="370"/>
        <v>90</v>
      </c>
      <c r="AR1058" s="11">
        <f t="shared" si="371"/>
        <v>180</v>
      </c>
    </row>
    <row r="1059" spans="21:44" x14ac:dyDescent="0.25">
      <c r="U1059" s="12">
        <f t="shared" si="370"/>
        <v>90</v>
      </c>
      <c r="AR1059" s="11">
        <f t="shared" si="371"/>
        <v>180</v>
      </c>
    </row>
    <row r="1060" spans="21:44" x14ac:dyDescent="0.25">
      <c r="U1060" s="12">
        <f t="shared" si="370"/>
        <v>90</v>
      </c>
      <c r="AR1060" s="11">
        <f t="shared" si="371"/>
        <v>180</v>
      </c>
    </row>
    <row r="1061" spans="21:44" x14ac:dyDescent="0.25">
      <c r="U1061" s="12">
        <f t="shared" si="370"/>
        <v>90</v>
      </c>
      <c r="AR1061" s="11">
        <f t="shared" si="371"/>
        <v>180</v>
      </c>
    </row>
    <row r="1062" spans="21:44" x14ac:dyDescent="0.25">
      <c r="U1062" s="12">
        <f t="shared" si="370"/>
        <v>90</v>
      </c>
      <c r="AR1062" s="11">
        <f t="shared" si="371"/>
        <v>180</v>
      </c>
    </row>
    <row r="1063" spans="21:44" x14ac:dyDescent="0.25">
      <c r="U1063" s="12">
        <f t="shared" si="370"/>
        <v>90</v>
      </c>
      <c r="AR1063" s="11">
        <f t="shared" si="371"/>
        <v>180</v>
      </c>
    </row>
    <row r="1064" spans="21:44" x14ac:dyDescent="0.25">
      <c r="U1064" s="12">
        <f t="shared" si="370"/>
        <v>90</v>
      </c>
      <c r="AR1064" s="11">
        <f t="shared" si="371"/>
        <v>180</v>
      </c>
    </row>
    <row r="1065" spans="21:44" x14ac:dyDescent="0.25">
      <c r="U1065" s="12">
        <f t="shared" si="370"/>
        <v>90</v>
      </c>
      <c r="AR1065" s="11">
        <f t="shared" si="371"/>
        <v>180</v>
      </c>
    </row>
    <row r="1066" spans="21:44" x14ac:dyDescent="0.25">
      <c r="U1066" s="12">
        <f t="shared" si="370"/>
        <v>90</v>
      </c>
      <c r="AR1066" s="11">
        <f t="shared" si="371"/>
        <v>180</v>
      </c>
    </row>
    <row r="1067" spans="21:44" x14ac:dyDescent="0.25">
      <c r="U1067" s="12">
        <f t="shared" si="370"/>
        <v>90</v>
      </c>
      <c r="AR1067" s="11">
        <f t="shared" si="371"/>
        <v>180</v>
      </c>
    </row>
    <row r="1068" spans="21:44" x14ac:dyDescent="0.25">
      <c r="U1068" s="12">
        <f t="shared" si="370"/>
        <v>90</v>
      </c>
      <c r="AR1068" s="11">
        <f t="shared" si="371"/>
        <v>180</v>
      </c>
    </row>
    <row r="1069" spans="21:44" x14ac:dyDescent="0.25">
      <c r="U1069" s="12">
        <f t="shared" si="370"/>
        <v>90</v>
      </c>
      <c r="AR1069" s="11">
        <f t="shared" si="371"/>
        <v>180</v>
      </c>
    </row>
    <row r="1070" spans="21:44" x14ac:dyDescent="0.25">
      <c r="U1070" s="12">
        <f t="shared" si="370"/>
        <v>90</v>
      </c>
      <c r="AR1070" s="11">
        <f t="shared" si="371"/>
        <v>180</v>
      </c>
    </row>
    <row r="1071" spans="21:44" x14ac:dyDescent="0.25">
      <c r="U1071" s="12">
        <f t="shared" si="370"/>
        <v>90</v>
      </c>
      <c r="AR1071" s="11">
        <f t="shared" si="371"/>
        <v>180</v>
      </c>
    </row>
    <row r="1072" spans="21:44" x14ac:dyDescent="0.25">
      <c r="U1072" s="12">
        <f t="shared" si="370"/>
        <v>90</v>
      </c>
      <c r="AR1072" s="11">
        <f t="shared" si="371"/>
        <v>180</v>
      </c>
    </row>
    <row r="1073" spans="21:44" x14ac:dyDescent="0.25">
      <c r="U1073" s="12">
        <f t="shared" si="370"/>
        <v>90</v>
      </c>
      <c r="AR1073" s="11">
        <f t="shared" si="371"/>
        <v>180</v>
      </c>
    </row>
    <row r="1074" spans="21:44" x14ac:dyDescent="0.25">
      <c r="U1074" s="12">
        <f t="shared" si="370"/>
        <v>90</v>
      </c>
      <c r="AR1074" s="11">
        <f t="shared" si="371"/>
        <v>180</v>
      </c>
    </row>
    <row r="1075" spans="21:44" x14ac:dyDescent="0.25">
      <c r="U1075" s="12">
        <f t="shared" si="370"/>
        <v>90</v>
      </c>
      <c r="AR1075" s="11">
        <f t="shared" si="371"/>
        <v>180</v>
      </c>
    </row>
    <row r="1076" spans="21:44" x14ac:dyDescent="0.25">
      <c r="U1076" s="12">
        <f t="shared" si="370"/>
        <v>90</v>
      </c>
      <c r="AR1076" s="11">
        <f t="shared" si="371"/>
        <v>180</v>
      </c>
    </row>
    <row r="1077" spans="21:44" x14ac:dyDescent="0.25">
      <c r="U1077" s="12">
        <f t="shared" si="370"/>
        <v>90</v>
      </c>
      <c r="AR1077" s="11">
        <f t="shared" si="371"/>
        <v>180</v>
      </c>
    </row>
    <row r="1078" spans="21:44" x14ac:dyDescent="0.25">
      <c r="U1078" s="12">
        <f t="shared" si="370"/>
        <v>90</v>
      </c>
      <c r="AR1078" s="11">
        <f t="shared" si="371"/>
        <v>180</v>
      </c>
    </row>
    <row r="1079" spans="21:44" x14ac:dyDescent="0.25">
      <c r="U1079" s="12">
        <f t="shared" si="370"/>
        <v>90</v>
      </c>
      <c r="AR1079" s="11">
        <f t="shared" si="371"/>
        <v>180</v>
      </c>
    </row>
    <row r="1080" spans="21:44" x14ac:dyDescent="0.25">
      <c r="U1080" s="12">
        <f t="shared" si="370"/>
        <v>90</v>
      </c>
      <c r="AR1080" s="11">
        <f t="shared" si="371"/>
        <v>180</v>
      </c>
    </row>
    <row r="1081" spans="21:44" x14ac:dyDescent="0.25">
      <c r="U1081" s="12">
        <f t="shared" si="370"/>
        <v>90</v>
      </c>
      <c r="AR1081" s="11">
        <f t="shared" si="371"/>
        <v>180</v>
      </c>
    </row>
    <row r="1082" spans="21:44" x14ac:dyDescent="0.25">
      <c r="U1082" s="12">
        <f t="shared" si="370"/>
        <v>90</v>
      </c>
      <c r="AR1082" s="11">
        <f t="shared" si="371"/>
        <v>180</v>
      </c>
    </row>
    <row r="1083" spans="21:44" x14ac:dyDescent="0.25">
      <c r="U1083" s="12">
        <f t="shared" si="370"/>
        <v>90</v>
      </c>
      <c r="AR1083" s="11">
        <f t="shared" si="371"/>
        <v>180</v>
      </c>
    </row>
    <row r="1084" spans="21:44" x14ac:dyDescent="0.25">
      <c r="U1084" s="12">
        <f t="shared" si="370"/>
        <v>90</v>
      </c>
      <c r="AR1084" s="11">
        <f t="shared" si="371"/>
        <v>180</v>
      </c>
    </row>
    <row r="1085" spans="21:44" x14ac:dyDescent="0.25">
      <c r="U1085" s="12">
        <f t="shared" si="370"/>
        <v>90</v>
      </c>
      <c r="AR1085" s="11">
        <f t="shared" si="371"/>
        <v>180</v>
      </c>
    </row>
    <row r="1086" spans="21:44" x14ac:dyDescent="0.25">
      <c r="U1086" s="12">
        <f t="shared" si="370"/>
        <v>90</v>
      </c>
      <c r="AR1086" s="11">
        <f t="shared" si="371"/>
        <v>180</v>
      </c>
    </row>
    <row r="1087" spans="21:44" x14ac:dyDescent="0.25">
      <c r="U1087" s="12">
        <f t="shared" si="370"/>
        <v>90</v>
      </c>
      <c r="AR1087" s="11">
        <f t="shared" si="371"/>
        <v>180</v>
      </c>
    </row>
    <row r="1088" spans="21:44" x14ac:dyDescent="0.25">
      <c r="U1088" s="12">
        <f t="shared" si="370"/>
        <v>90</v>
      </c>
      <c r="AR1088" s="11">
        <f t="shared" si="371"/>
        <v>180</v>
      </c>
    </row>
    <row r="1089" spans="21:44" x14ac:dyDescent="0.25">
      <c r="U1089" s="12">
        <f t="shared" si="370"/>
        <v>90</v>
      </c>
      <c r="AR1089" s="11">
        <f t="shared" si="371"/>
        <v>180</v>
      </c>
    </row>
    <row r="1090" spans="21:44" x14ac:dyDescent="0.25">
      <c r="U1090" s="12">
        <f t="shared" si="370"/>
        <v>90</v>
      </c>
      <c r="AR1090" s="11">
        <f t="shared" si="371"/>
        <v>180</v>
      </c>
    </row>
    <row r="1091" spans="21:44" x14ac:dyDescent="0.25">
      <c r="U1091" s="12">
        <f t="shared" si="370"/>
        <v>90</v>
      </c>
      <c r="AR1091" s="11">
        <f t="shared" si="371"/>
        <v>180</v>
      </c>
    </row>
    <row r="1092" spans="21:44" x14ac:dyDescent="0.25">
      <c r="U1092" s="12">
        <f t="shared" si="370"/>
        <v>90</v>
      </c>
      <c r="AR1092" s="11">
        <f t="shared" si="371"/>
        <v>180</v>
      </c>
    </row>
    <row r="1093" spans="21:44" x14ac:dyDescent="0.25">
      <c r="U1093" s="12">
        <f t="shared" si="370"/>
        <v>90</v>
      </c>
      <c r="AR1093" s="11">
        <f t="shared" si="371"/>
        <v>180</v>
      </c>
    </row>
    <row r="1094" spans="21:44" x14ac:dyDescent="0.25">
      <c r="U1094" s="12">
        <f t="shared" si="370"/>
        <v>90</v>
      </c>
      <c r="AR1094" s="11">
        <f t="shared" si="371"/>
        <v>180</v>
      </c>
    </row>
    <row r="1095" spans="21:44" x14ac:dyDescent="0.25">
      <c r="U1095" s="12">
        <f t="shared" si="370"/>
        <v>90</v>
      </c>
      <c r="AR1095" s="11">
        <f t="shared" si="371"/>
        <v>180</v>
      </c>
    </row>
    <row r="1096" spans="21:44" x14ac:dyDescent="0.25">
      <c r="U1096" s="12">
        <f t="shared" si="370"/>
        <v>90</v>
      </c>
      <c r="AR1096" s="11">
        <f t="shared" si="371"/>
        <v>180</v>
      </c>
    </row>
    <row r="1097" spans="21:44" x14ac:dyDescent="0.25">
      <c r="U1097" s="12">
        <f t="shared" si="370"/>
        <v>90</v>
      </c>
      <c r="AR1097" s="11">
        <f t="shared" si="371"/>
        <v>180</v>
      </c>
    </row>
    <row r="1098" spans="21:44" x14ac:dyDescent="0.25">
      <c r="U1098" s="12">
        <f t="shared" si="370"/>
        <v>90</v>
      </c>
      <c r="AR1098" s="11">
        <f t="shared" si="371"/>
        <v>180</v>
      </c>
    </row>
    <row r="1099" spans="21:44" x14ac:dyDescent="0.25">
      <c r="U1099" s="12">
        <f t="shared" si="370"/>
        <v>90</v>
      </c>
      <c r="AR1099" s="11">
        <f t="shared" si="371"/>
        <v>180</v>
      </c>
    </row>
    <row r="1100" spans="21:44" x14ac:dyDescent="0.25">
      <c r="U1100" s="12">
        <f t="shared" si="370"/>
        <v>90</v>
      </c>
      <c r="AR1100" s="11">
        <f t="shared" si="371"/>
        <v>180</v>
      </c>
    </row>
    <row r="1101" spans="21:44" x14ac:dyDescent="0.25">
      <c r="U1101" s="12">
        <f t="shared" si="370"/>
        <v>90</v>
      </c>
      <c r="AR1101" s="11">
        <f t="shared" si="371"/>
        <v>180</v>
      </c>
    </row>
    <row r="1102" spans="21:44" x14ac:dyDescent="0.25">
      <c r="U1102" s="12">
        <f t="shared" si="370"/>
        <v>90</v>
      </c>
      <c r="AR1102" s="11">
        <f t="shared" si="371"/>
        <v>180</v>
      </c>
    </row>
    <row r="1103" spans="21:44" x14ac:dyDescent="0.25">
      <c r="U1103" s="12">
        <f t="shared" si="370"/>
        <v>90</v>
      </c>
      <c r="AR1103" s="11">
        <f t="shared" si="371"/>
        <v>180</v>
      </c>
    </row>
    <row r="1104" spans="21:44" x14ac:dyDescent="0.25">
      <c r="U1104" s="12">
        <f t="shared" si="370"/>
        <v>90</v>
      </c>
      <c r="AR1104" s="11">
        <f t="shared" si="371"/>
        <v>180</v>
      </c>
    </row>
    <row r="1105" spans="21:44" x14ac:dyDescent="0.25">
      <c r="U1105" s="12">
        <f t="shared" si="370"/>
        <v>90</v>
      </c>
      <c r="AR1105" s="11">
        <f t="shared" si="371"/>
        <v>180</v>
      </c>
    </row>
    <row r="1106" spans="21:44" x14ac:dyDescent="0.25">
      <c r="U1106" s="12">
        <f t="shared" si="370"/>
        <v>90</v>
      </c>
      <c r="AR1106" s="11">
        <f t="shared" si="371"/>
        <v>180</v>
      </c>
    </row>
    <row r="1107" spans="21:44" x14ac:dyDescent="0.25">
      <c r="U1107" s="12">
        <f t="shared" si="370"/>
        <v>90</v>
      </c>
      <c r="AR1107" s="11">
        <f t="shared" si="371"/>
        <v>180</v>
      </c>
    </row>
    <row r="1108" spans="21:44" x14ac:dyDescent="0.25">
      <c r="U1108" s="12">
        <f t="shared" si="370"/>
        <v>90</v>
      </c>
      <c r="AR1108" s="11">
        <f t="shared" si="371"/>
        <v>180</v>
      </c>
    </row>
    <row r="1109" spans="21:44" x14ac:dyDescent="0.25">
      <c r="U1109" s="12">
        <f t="shared" si="370"/>
        <v>90</v>
      </c>
      <c r="AR1109" s="11">
        <f t="shared" si="371"/>
        <v>180</v>
      </c>
    </row>
    <row r="1110" spans="21:44" x14ac:dyDescent="0.25">
      <c r="U1110" s="12">
        <f t="shared" si="370"/>
        <v>90</v>
      </c>
      <c r="AR1110" s="11">
        <f t="shared" si="371"/>
        <v>180</v>
      </c>
    </row>
    <row r="1111" spans="21:44" x14ac:dyDescent="0.25">
      <c r="U1111" s="12">
        <f t="shared" si="370"/>
        <v>90</v>
      </c>
      <c r="AR1111" s="11">
        <f t="shared" si="371"/>
        <v>180</v>
      </c>
    </row>
    <row r="1112" spans="21:44" x14ac:dyDescent="0.25">
      <c r="U1112" s="12">
        <f t="shared" si="370"/>
        <v>90</v>
      </c>
      <c r="AR1112" s="11">
        <f t="shared" si="371"/>
        <v>180</v>
      </c>
    </row>
    <row r="1113" spans="21:44" x14ac:dyDescent="0.25">
      <c r="U1113" s="12">
        <f t="shared" si="370"/>
        <v>90</v>
      </c>
      <c r="AR1113" s="11">
        <f t="shared" si="371"/>
        <v>180</v>
      </c>
    </row>
    <row r="1114" spans="21:44" x14ac:dyDescent="0.25">
      <c r="U1114" s="12">
        <f t="shared" si="370"/>
        <v>90</v>
      </c>
      <c r="AR1114" s="11">
        <f t="shared" si="371"/>
        <v>180</v>
      </c>
    </row>
    <row r="1115" spans="21:44" x14ac:dyDescent="0.25">
      <c r="U1115" s="12">
        <f t="shared" si="370"/>
        <v>90</v>
      </c>
      <c r="AR1115" s="11">
        <f t="shared" si="371"/>
        <v>180</v>
      </c>
    </row>
    <row r="1116" spans="21:44" x14ac:dyDescent="0.25">
      <c r="U1116" s="12">
        <f t="shared" ref="U1116:U1179" si="372">+T1116+90</f>
        <v>90</v>
      </c>
      <c r="AR1116" s="11">
        <f t="shared" ref="AR1116:AR1179" si="373">+AQ1116+180</f>
        <v>180</v>
      </c>
    </row>
    <row r="1117" spans="21:44" x14ac:dyDescent="0.25">
      <c r="U1117" s="12">
        <f t="shared" si="372"/>
        <v>90</v>
      </c>
      <c r="AR1117" s="11">
        <f t="shared" si="373"/>
        <v>180</v>
      </c>
    </row>
    <row r="1118" spans="21:44" x14ac:dyDescent="0.25">
      <c r="U1118" s="12">
        <f t="shared" si="372"/>
        <v>90</v>
      </c>
      <c r="AR1118" s="11">
        <f t="shared" si="373"/>
        <v>180</v>
      </c>
    </row>
    <row r="1119" spans="21:44" x14ac:dyDescent="0.25">
      <c r="U1119" s="12">
        <f t="shared" si="372"/>
        <v>90</v>
      </c>
      <c r="AR1119" s="11">
        <f t="shared" si="373"/>
        <v>180</v>
      </c>
    </row>
    <row r="1120" spans="21:44" x14ac:dyDescent="0.25">
      <c r="U1120" s="12">
        <f t="shared" si="372"/>
        <v>90</v>
      </c>
      <c r="AR1120" s="11">
        <f t="shared" si="373"/>
        <v>180</v>
      </c>
    </row>
    <row r="1121" spans="21:44" x14ac:dyDescent="0.25">
      <c r="U1121" s="12">
        <f t="shared" si="372"/>
        <v>90</v>
      </c>
      <c r="AR1121" s="11">
        <f t="shared" si="373"/>
        <v>180</v>
      </c>
    </row>
    <row r="1122" spans="21:44" x14ac:dyDescent="0.25">
      <c r="U1122" s="12">
        <f t="shared" si="372"/>
        <v>90</v>
      </c>
      <c r="AR1122" s="11">
        <f t="shared" si="373"/>
        <v>180</v>
      </c>
    </row>
    <row r="1123" spans="21:44" x14ac:dyDescent="0.25">
      <c r="U1123" s="12">
        <f t="shared" si="372"/>
        <v>90</v>
      </c>
      <c r="AR1123" s="11">
        <f t="shared" si="373"/>
        <v>180</v>
      </c>
    </row>
    <row r="1124" spans="21:44" x14ac:dyDescent="0.25">
      <c r="U1124" s="12">
        <f t="shared" si="372"/>
        <v>90</v>
      </c>
      <c r="AR1124" s="11">
        <f t="shared" si="373"/>
        <v>180</v>
      </c>
    </row>
    <row r="1125" spans="21:44" x14ac:dyDescent="0.25">
      <c r="U1125" s="12">
        <f t="shared" si="372"/>
        <v>90</v>
      </c>
      <c r="AR1125" s="11">
        <f t="shared" si="373"/>
        <v>180</v>
      </c>
    </row>
    <row r="1126" spans="21:44" x14ac:dyDescent="0.25">
      <c r="U1126" s="12">
        <f t="shared" si="372"/>
        <v>90</v>
      </c>
      <c r="AR1126" s="11">
        <f t="shared" si="373"/>
        <v>180</v>
      </c>
    </row>
    <row r="1127" spans="21:44" x14ac:dyDescent="0.25">
      <c r="U1127" s="12">
        <f t="shared" si="372"/>
        <v>90</v>
      </c>
      <c r="AR1127" s="11">
        <f t="shared" si="373"/>
        <v>180</v>
      </c>
    </row>
    <row r="1128" spans="21:44" x14ac:dyDescent="0.25">
      <c r="U1128" s="12">
        <f t="shared" si="372"/>
        <v>90</v>
      </c>
      <c r="AR1128" s="11">
        <f t="shared" si="373"/>
        <v>180</v>
      </c>
    </row>
    <row r="1129" spans="21:44" x14ac:dyDescent="0.25">
      <c r="U1129" s="12">
        <f t="shared" si="372"/>
        <v>90</v>
      </c>
      <c r="AR1129" s="11">
        <f t="shared" si="373"/>
        <v>180</v>
      </c>
    </row>
    <row r="1130" spans="21:44" x14ac:dyDescent="0.25">
      <c r="U1130" s="12">
        <f t="shared" si="372"/>
        <v>90</v>
      </c>
      <c r="AR1130" s="11">
        <f t="shared" si="373"/>
        <v>180</v>
      </c>
    </row>
    <row r="1131" spans="21:44" x14ac:dyDescent="0.25">
      <c r="U1131" s="12">
        <f t="shared" si="372"/>
        <v>90</v>
      </c>
      <c r="AR1131" s="11">
        <f t="shared" si="373"/>
        <v>180</v>
      </c>
    </row>
    <row r="1132" spans="21:44" x14ac:dyDescent="0.25">
      <c r="U1132" s="12">
        <f t="shared" si="372"/>
        <v>90</v>
      </c>
      <c r="AR1132" s="11">
        <f t="shared" si="373"/>
        <v>180</v>
      </c>
    </row>
    <row r="1133" spans="21:44" x14ac:dyDescent="0.25">
      <c r="U1133" s="12">
        <f t="shared" si="372"/>
        <v>90</v>
      </c>
      <c r="AR1133" s="11">
        <f t="shared" si="373"/>
        <v>180</v>
      </c>
    </row>
    <row r="1134" spans="21:44" x14ac:dyDescent="0.25">
      <c r="U1134" s="12">
        <f t="shared" si="372"/>
        <v>90</v>
      </c>
      <c r="AR1134" s="11">
        <f t="shared" si="373"/>
        <v>180</v>
      </c>
    </row>
    <row r="1135" spans="21:44" x14ac:dyDescent="0.25">
      <c r="U1135" s="12">
        <f t="shared" si="372"/>
        <v>90</v>
      </c>
      <c r="AR1135" s="11">
        <f t="shared" si="373"/>
        <v>180</v>
      </c>
    </row>
    <row r="1136" spans="21:44" x14ac:dyDescent="0.25">
      <c r="U1136" s="12">
        <f t="shared" si="372"/>
        <v>90</v>
      </c>
      <c r="AR1136" s="11">
        <f t="shared" si="373"/>
        <v>180</v>
      </c>
    </row>
    <row r="1137" spans="21:44" x14ac:dyDescent="0.25">
      <c r="U1137" s="12">
        <f t="shared" si="372"/>
        <v>90</v>
      </c>
      <c r="AR1137" s="11">
        <f t="shared" si="373"/>
        <v>180</v>
      </c>
    </row>
    <row r="1138" spans="21:44" x14ac:dyDescent="0.25">
      <c r="U1138" s="12">
        <f t="shared" si="372"/>
        <v>90</v>
      </c>
      <c r="AR1138" s="11">
        <f t="shared" si="373"/>
        <v>180</v>
      </c>
    </row>
    <row r="1139" spans="21:44" x14ac:dyDescent="0.25">
      <c r="U1139" s="12">
        <f t="shared" si="372"/>
        <v>90</v>
      </c>
      <c r="AR1139" s="11">
        <f t="shared" si="373"/>
        <v>180</v>
      </c>
    </row>
    <row r="1140" spans="21:44" x14ac:dyDescent="0.25">
      <c r="U1140" s="12">
        <f t="shared" si="372"/>
        <v>90</v>
      </c>
      <c r="AR1140" s="11">
        <f t="shared" si="373"/>
        <v>180</v>
      </c>
    </row>
    <row r="1141" spans="21:44" x14ac:dyDescent="0.25">
      <c r="U1141" s="12">
        <f t="shared" si="372"/>
        <v>90</v>
      </c>
      <c r="AR1141" s="11">
        <f t="shared" si="373"/>
        <v>180</v>
      </c>
    </row>
    <row r="1142" spans="21:44" x14ac:dyDescent="0.25">
      <c r="U1142" s="12">
        <f t="shared" si="372"/>
        <v>90</v>
      </c>
      <c r="AR1142" s="11">
        <f t="shared" si="373"/>
        <v>180</v>
      </c>
    </row>
    <row r="1143" spans="21:44" x14ac:dyDescent="0.25">
      <c r="U1143" s="12">
        <f t="shared" si="372"/>
        <v>90</v>
      </c>
      <c r="AR1143" s="11">
        <f t="shared" si="373"/>
        <v>180</v>
      </c>
    </row>
    <row r="1144" spans="21:44" x14ac:dyDescent="0.25">
      <c r="U1144" s="12">
        <f t="shared" si="372"/>
        <v>90</v>
      </c>
      <c r="AR1144" s="11">
        <f t="shared" si="373"/>
        <v>180</v>
      </c>
    </row>
    <row r="1145" spans="21:44" x14ac:dyDescent="0.25">
      <c r="U1145" s="12">
        <f t="shared" si="372"/>
        <v>90</v>
      </c>
      <c r="AR1145" s="11">
        <f t="shared" si="373"/>
        <v>180</v>
      </c>
    </row>
    <row r="1146" spans="21:44" x14ac:dyDescent="0.25">
      <c r="U1146" s="12">
        <f t="shared" si="372"/>
        <v>90</v>
      </c>
      <c r="AR1146" s="11">
        <f t="shared" si="373"/>
        <v>180</v>
      </c>
    </row>
    <row r="1147" spans="21:44" x14ac:dyDescent="0.25">
      <c r="U1147" s="12">
        <f t="shared" si="372"/>
        <v>90</v>
      </c>
      <c r="AR1147" s="11">
        <f t="shared" si="373"/>
        <v>180</v>
      </c>
    </row>
    <row r="1148" spans="21:44" x14ac:dyDescent="0.25">
      <c r="U1148" s="12">
        <f t="shared" si="372"/>
        <v>90</v>
      </c>
      <c r="AR1148" s="11">
        <f t="shared" si="373"/>
        <v>180</v>
      </c>
    </row>
    <row r="1149" spans="21:44" x14ac:dyDescent="0.25">
      <c r="U1149" s="12">
        <f t="shared" si="372"/>
        <v>90</v>
      </c>
      <c r="AR1149" s="11">
        <f t="shared" si="373"/>
        <v>180</v>
      </c>
    </row>
    <row r="1150" spans="21:44" x14ac:dyDescent="0.25">
      <c r="U1150" s="12">
        <f t="shared" si="372"/>
        <v>90</v>
      </c>
      <c r="AR1150" s="11">
        <f t="shared" si="373"/>
        <v>180</v>
      </c>
    </row>
    <row r="1151" spans="21:44" x14ac:dyDescent="0.25">
      <c r="U1151" s="12">
        <f t="shared" si="372"/>
        <v>90</v>
      </c>
      <c r="AR1151" s="11">
        <f t="shared" si="373"/>
        <v>180</v>
      </c>
    </row>
    <row r="1152" spans="21:44" x14ac:dyDescent="0.25">
      <c r="U1152" s="12">
        <f t="shared" si="372"/>
        <v>90</v>
      </c>
      <c r="AR1152" s="11">
        <f t="shared" si="373"/>
        <v>180</v>
      </c>
    </row>
    <row r="1153" spans="21:44" x14ac:dyDescent="0.25">
      <c r="U1153" s="12">
        <f t="shared" si="372"/>
        <v>90</v>
      </c>
      <c r="AR1153" s="11">
        <f t="shared" si="373"/>
        <v>180</v>
      </c>
    </row>
    <row r="1154" spans="21:44" x14ac:dyDescent="0.25">
      <c r="U1154" s="12">
        <f t="shared" si="372"/>
        <v>90</v>
      </c>
      <c r="AR1154" s="11">
        <f t="shared" si="373"/>
        <v>180</v>
      </c>
    </row>
    <row r="1155" spans="21:44" x14ac:dyDescent="0.25">
      <c r="U1155" s="12">
        <f t="shared" si="372"/>
        <v>90</v>
      </c>
      <c r="AR1155" s="11">
        <f t="shared" si="373"/>
        <v>180</v>
      </c>
    </row>
    <row r="1156" spans="21:44" x14ac:dyDescent="0.25">
      <c r="U1156" s="12">
        <f t="shared" si="372"/>
        <v>90</v>
      </c>
      <c r="AR1156" s="11">
        <f t="shared" si="373"/>
        <v>180</v>
      </c>
    </row>
    <row r="1157" spans="21:44" x14ac:dyDescent="0.25">
      <c r="U1157" s="12">
        <f t="shared" si="372"/>
        <v>90</v>
      </c>
      <c r="AR1157" s="11">
        <f t="shared" si="373"/>
        <v>180</v>
      </c>
    </row>
    <row r="1158" spans="21:44" x14ac:dyDescent="0.25">
      <c r="U1158" s="12">
        <f t="shared" si="372"/>
        <v>90</v>
      </c>
      <c r="AR1158" s="11">
        <f t="shared" si="373"/>
        <v>180</v>
      </c>
    </row>
    <row r="1159" spans="21:44" x14ac:dyDescent="0.25">
      <c r="U1159" s="12">
        <f t="shared" si="372"/>
        <v>90</v>
      </c>
      <c r="AR1159" s="11">
        <f t="shared" si="373"/>
        <v>180</v>
      </c>
    </row>
    <row r="1160" spans="21:44" x14ac:dyDescent="0.25">
      <c r="U1160" s="12">
        <f t="shared" si="372"/>
        <v>90</v>
      </c>
      <c r="AR1160" s="11">
        <f t="shared" si="373"/>
        <v>180</v>
      </c>
    </row>
    <row r="1161" spans="21:44" x14ac:dyDescent="0.25">
      <c r="U1161" s="12">
        <f t="shared" si="372"/>
        <v>90</v>
      </c>
      <c r="AR1161" s="11">
        <f t="shared" si="373"/>
        <v>180</v>
      </c>
    </row>
    <row r="1162" spans="21:44" x14ac:dyDescent="0.25">
      <c r="U1162" s="12">
        <f t="shared" si="372"/>
        <v>90</v>
      </c>
      <c r="AR1162" s="11">
        <f t="shared" si="373"/>
        <v>180</v>
      </c>
    </row>
    <row r="1163" spans="21:44" x14ac:dyDescent="0.25">
      <c r="U1163" s="12">
        <f t="shared" si="372"/>
        <v>90</v>
      </c>
      <c r="AR1163" s="11">
        <f t="shared" si="373"/>
        <v>180</v>
      </c>
    </row>
    <row r="1164" spans="21:44" x14ac:dyDescent="0.25">
      <c r="U1164" s="12">
        <f t="shared" si="372"/>
        <v>90</v>
      </c>
      <c r="AR1164" s="11">
        <f t="shared" si="373"/>
        <v>180</v>
      </c>
    </row>
    <row r="1165" spans="21:44" x14ac:dyDescent="0.25">
      <c r="U1165" s="12">
        <f t="shared" si="372"/>
        <v>90</v>
      </c>
      <c r="AR1165" s="11">
        <f t="shared" si="373"/>
        <v>180</v>
      </c>
    </row>
    <row r="1166" spans="21:44" x14ac:dyDescent="0.25">
      <c r="U1166" s="12">
        <f t="shared" si="372"/>
        <v>90</v>
      </c>
      <c r="AR1166" s="11">
        <f t="shared" si="373"/>
        <v>180</v>
      </c>
    </row>
    <row r="1167" spans="21:44" x14ac:dyDescent="0.25">
      <c r="U1167" s="12">
        <f t="shared" si="372"/>
        <v>90</v>
      </c>
      <c r="AR1167" s="11">
        <f t="shared" si="373"/>
        <v>180</v>
      </c>
    </row>
    <row r="1168" spans="21:44" x14ac:dyDescent="0.25">
      <c r="U1168" s="12">
        <f t="shared" si="372"/>
        <v>90</v>
      </c>
      <c r="AR1168" s="11">
        <f t="shared" si="373"/>
        <v>180</v>
      </c>
    </row>
    <row r="1169" spans="21:44" x14ac:dyDescent="0.25">
      <c r="U1169" s="12">
        <f t="shared" si="372"/>
        <v>90</v>
      </c>
      <c r="AR1169" s="11">
        <f t="shared" si="373"/>
        <v>180</v>
      </c>
    </row>
    <row r="1170" spans="21:44" x14ac:dyDescent="0.25">
      <c r="U1170" s="12">
        <f t="shared" si="372"/>
        <v>90</v>
      </c>
      <c r="AR1170" s="11">
        <f t="shared" si="373"/>
        <v>180</v>
      </c>
    </row>
    <row r="1171" spans="21:44" x14ac:dyDescent="0.25">
      <c r="U1171" s="12">
        <f t="shared" si="372"/>
        <v>90</v>
      </c>
      <c r="AR1171" s="11">
        <f t="shared" si="373"/>
        <v>180</v>
      </c>
    </row>
    <row r="1172" spans="21:44" x14ac:dyDescent="0.25">
      <c r="U1172" s="12">
        <f t="shared" si="372"/>
        <v>90</v>
      </c>
      <c r="AR1172" s="11">
        <f t="shared" si="373"/>
        <v>180</v>
      </c>
    </row>
    <row r="1173" spans="21:44" x14ac:dyDescent="0.25">
      <c r="U1173" s="12">
        <f t="shared" si="372"/>
        <v>90</v>
      </c>
      <c r="AR1173" s="11">
        <f t="shared" si="373"/>
        <v>180</v>
      </c>
    </row>
    <row r="1174" spans="21:44" x14ac:dyDescent="0.25">
      <c r="U1174" s="12">
        <f t="shared" si="372"/>
        <v>90</v>
      </c>
      <c r="AR1174" s="11">
        <f t="shared" si="373"/>
        <v>180</v>
      </c>
    </row>
    <row r="1175" spans="21:44" x14ac:dyDescent="0.25">
      <c r="U1175" s="12">
        <f t="shared" si="372"/>
        <v>90</v>
      </c>
      <c r="AR1175" s="11">
        <f t="shared" si="373"/>
        <v>180</v>
      </c>
    </row>
    <row r="1176" spans="21:44" x14ac:dyDescent="0.25">
      <c r="U1176" s="12">
        <f t="shared" si="372"/>
        <v>90</v>
      </c>
      <c r="AR1176" s="11">
        <f t="shared" si="373"/>
        <v>180</v>
      </c>
    </row>
    <row r="1177" spans="21:44" x14ac:dyDescent="0.25">
      <c r="U1177" s="12">
        <f t="shared" si="372"/>
        <v>90</v>
      </c>
      <c r="AR1177" s="11">
        <f t="shared" si="373"/>
        <v>180</v>
      </c>
    </row>
    <row r="1178" spans="21:44" x14ac:dyDescent="0.25">
      <c r="U1178" s="12">
        <f t="shared" si="372"/>
        <v>90</v>
      </c>
      <c r="AR1178" s="11">
        <f t="shared" si="373"/>
        <v>180</v>
      </c>
    </row>
    <row r="1179" spans="21:44" x14ac:dyDescent="0.25">
      <c r="U1179" s="12">
        <f t="shared" si="372"/>
        <v>90</v>
      </c>
      <c r="AR1179" s="11">
        <f t="shared" si="373"/>
        <v>180</v>
      </c>
    </row>
    <row r="1180" spans="21:44" x14ac:dyDescent="0.25">
      <c r="U1180" s="12">
        <f t="shared" ref="U1180:U1243" si="374">+T1180+90</f>
        <v>90</v>
      </c>
      <c r="AR1180" s="11">
        <f t="shared" ref="AR1180:AR1243" si="375">+AQ1180+180</f>
        <v>180</v>
      </c>
    </row>
    <row r="1181" spans="21:44" x14ac:dyDescent="0.25">
      <c r="U1181" s="12">
        <f t="shared" si="374"/>
        <v>90</v>
      </c>
      <c r="AR1181" s="11">
        <f t="shared" si="375"/>
        <v>180</v>
      </c>
    </row>
    <row r="1182" spans="21:44" x14ac:dyDescent="0.25">
      <c r="U1182" s="12">
        <f t="shared" si="374"/>
        <v>90</v>
      </c>
      <c r="AR1182" s="11">
        <f t="shared" si="375"/>
        <v>180</v>
      </c>
    </row>
    <row r="1183" spans="21:44" x14ac:dyDescent="0.25">
      <c r="U1183" s="12">
        <f t="shared" si="374"/>
        <v>90</v>
      </c>
      <c r="AR1183" s="11">
        <f t="shared" si="375"/>
        <v>180</v>
      </c>
    </row>
    <row r="1184" spans="21:44" x14ac:dyDescent="0.25">
      <c r="U1184" s="12">
        <f t="shared" si="374"/>
        <v>90</v>
      </c>
      <c r="AR1184" s="11">
        <f t="shared" si="375"/>
        <v>180</v>
      </c>
    </row>
    <row r="1185" spans="21:44" x14ac:dyDescent="0.25">
      <c r="U1185" s="12">
        <f t="shared" si="374"/>
        <v>90</v>
      </c>
      <c r="AR1185" s="11">
        <f t="shared" si="375"/>
        <v>180</v>
      </c>
    </row>
    <row r="1186" spans="21:44" x14ac:dyDescent="0.25">
      <c r="U1186" s="12">
        <f t="shared" si="374"/>
        <v>90</v>
      </c>
      <c r="AR1186" s="11">
        <f t="shared" si="375"/>
        <v>180</v>
      </c>
    </row>
    <row r="1187" spans="21:44" x14ac:dyDescent="0.25">
      <c r="U1187" s="12">
        <f t="shared" si="374"/>
        <v>90</v>
      </c>
      <c r="AR1187" s="11">
        <f t="shared" si="375"/>
        <v>180</v>
      </c>
    </row>
    <row r="1188" spans="21:44" x14ac:dyDescent="0.25">
      <c r="U1188" s="12">
        <f t="shared" si="374"/>
        <v>90</v>
      </c>
      <c r="AR1188" s="11">
        <f t="shared" si="375"/>
        <v>180</v>
      </c>
    </row>
    <row r="1189" spans="21:44" x14ac:dyDescent="0.25">
      <c r="U1189" s="12">
        <f t="shared" si="374"/>
        <v>90</v>
      </c>
      <c r="AR1189" s="11">
        <f t="shared" si="375"/>
        <v>180</v>
      </c>
    </row>
    <row r="1190" spans="21:44" x14ac:dyDescent="0.25">
      <c r="U1190" s="12">
        <f t="shared" si="374"/>
        <v>90</v>
      </c>
      <c r="AR1190" s="11">
        <f t="shared" si="375"/>
        <v>180</v>
      </c>
    </row>
    <row r="1191" spans="21:44" x14ac:dyDescent="0.25">
      <c r="U1191" s="12">
        <f t="shared" si="374"/>
        <v>90</v>
      </c>
      <c r="AR1191" s="11">
        <f t="shared" si="375"/>
        <v>180</v>
      </c>
    </row>
    <row r="1192" spans="21:44" x14ac:dyDescent="0.25">
      <c r="U1192" s="12">
        <f t="shared" si="374"/>
        <v>90</v>
      </c>
      <c r="AR1192" s="11">
        <f t="shared" si="375"/>
        <v>180</v>
      </c>
    </row>
    <row r="1193" spans="21:44" x14ac:dyDescent="0.25">
      <c r="U1193" s="12">
        <f t="shared" si="374"/>
        <v>90</v>
      </c>
      <c r="AR1193" s="11">
        <f t="shared" si="375"/>
        <v>180</v>
      </c>
    </row>
    <row r="1194" spans="21:44" x14ac:dyDescent="0.25">
      <c r="U1194" s="12">
        <f t="shared" si="374"/>
        <v>90</v>
      </c>
      <c r="AR1194" s="11">
        <f t="shared" si="375"/>
        <v>180</v>
      </c>
    </row>
    <row r="1195" spans="21:44" x14ac:dyDescent="0.25">
      <c r="U1195" s="12">
        <f t="shared" si="374"/>
        <v>90</v>
      </c>
      <c r="AR1195" s="11">
        <f t="shared" si="375"/>
        <v>180</v>
      </c>
    </row>
    <row r="1196" spans="21:44" x14ac:dyDescent="0.25">
      <c r="U1196" s="12">
        <f t="shared" si="374"/>
        <v>90</v>
      </c>
      <c r="AR1196" s="11">
        <f t="shared" si="375"/>
        <v>180</v>
      </c>
    </row>
    <row r="1197" spans="21:44" x14ac:dyDescent="0.25">
      <c r="U1197" s="12">
        <f t="shared" si="374"/>
        <v>90</v>
      </c>
      <c r="AR1197" s="11">
        <f t="shared" si="375"/>
        <v>180</v>
      </c>
    </row>
    <row r="1198" spans="21:44" x14ac:dyDescent="0.25">
      <c r="U1198" s="12">
        <f t="shared" si="374"/>
        <v>90</v>
      </c>
      <c r="AR1198" s="11">
        <f t="shared" si="375"/>
        <v>180</v>
      </c>
    </row>
    <row r="1199" spans="21:44" x14ac:dyDescent="0.25">
      <c r="U1199" s="12">
        <f t="shared" si="374"/>
        <v>90</v>
      </c>
      <c r="AR1199" s="11">
        <f t="shared" si="375"/>
        <v>180</v>
      </c>
    </row>
    <row r="1200" spans="21:44" x14ac:dyDescent="0.25">
      <c r="U1200" s="12">
        <f t="shared" si="374"/>
        <v>90</v>
      </c>
      <c r="AR1200" s="11">
        <f t="shared" si="375"/>
        <v>180</v>
      </c>
    </row>
    <row r="1201" spans="21:44" x14ac:dyDescent="0.25">
      <c r="U1201" s="12">
        <f t="shared" si="374"/>
        <v>90</v>
      </c>
      <c r="AR1201" s="11">
        <f t="shared" si="375"/>
        <v>180</v>
      </c>
    </row>
    <row r="1202" spans="21:44" x14ac:dyDescent="0.25">
      <c r="U1202" s="12">
        <f t="shared" si="374"/>
        <v>90</v>
      </c>
      <c r="AR1202" s="11">
        <f t="shared" si="375"/>
        <v>180</v>
      </c>
    </row>
    <row r="1203" spans="21:44" x14ac:dyDescent="0.25">
      <c r="U1203" s="12">
        <f t="shared" si="374"/>
        <v>90</v>
      </c>
      <c r="AR1203" s="11">
        <f t="shared" si="375"/>
        <v>180</v>
      </c>
    </row>
    <row r="1204" spans="21:44" x14ac:dyDescent="0.25">
      <c r="U1204" s="12">
        <f t="shared" si="374"/>
        <v>90</v>
      </c>
      <c r="AR1204" s="11">
        <f t="shared" si="375"/>
        <v>180</v>
      </c>
    </row>
    <row r="1205" spans="21:44" x14ac:dyDescent="0.25">
      <c r="U1205" s="12">
        <f t="shared" si="374"/>
        <v>90</v>
      </c>
      <c r="AR1205" s="11">
        <f t="shared" si="375"/>
        <v>180</v>
      </c>
    </row>
    <row r="1206" spans="21:44" x14ac:dyDescent="0.25">
      <c r="U1206" s="12">
        <f t="shared" si="374"/>
        <v>90</v>
      </c>
      <c r="AR1206" s="11">
        <f t="shared" si="375"/>
        <v>180</v>
      </c>
    </row>
    <row r="1207" spans="21:44" x14ac:dyDescent="0.25">
      <c r="U1207" s="12">
        <f t="shared" si="374"/>
        <v>90</v>
      </c>
      <c r="AR1207" s="11">
        <f t="shared" si="375"/>
        <v>180</v>
      </c>
    </row>
    <row r="1208" spans="21:44" x14ac:dyDescent="0.25">
      <c r="U1208" s="12">
        <f t="shared" si="374"/>
        <v>90</v>
      </c>
      <c r="AR1208" s="11">
        <f t="shared" si="375"/>
        <v>180</v>
      </c>
    </row>
    <row r="1209" spans="21:44" x14ac:dyDescent="0.25">
      <c r="U1209" s="12">
        <f t="shared" si="374"/>
        <v>90</v>
      </c>
      <c r="AR1209" s="11">
        <f t="shared" si="375"/>
        <v>180</v>
      </c>
    </row>
    <row r="1210" spans="21:44" x14ac:dyDescent="0.25">
      <c r="U1210" s="12">
        <f t="shared" si="374"/>
        <v>90</v>
      </c>
      <c r="AR1210" s="11">
        <f t="shared" si="375"/>
        <v>180</v>
      </c>
    </row>
    <row r="1211" spans="21:44" x14ac:dyDescent="0.25">
      <c r="U1211" s="12">
        <f t="shared" si="374"/>
        <v>90</v>
      </c>
      <c r="AR1211" s="11">
        <f t="shared" si="375"/>
        <v>180</v>
      </c>
    </row>
    <row r="1212" spans="21:44" x14ac:dyDescent="0.25">
      <c r="U1212" s="12">
        <f t="shared" si="374"/>
        <v>90</v>
      </c>
      <c r="AR1212" s="11">
        <f t="shared" si="375"/>
        <v>180</v>
      </c>
    </row>
    <row r="1213" spans="21:44" x14ac:dyDescent="0.25">
      <c r="U1213" s="12">
        <f t="shared" si="374"/>
        <v>90</v>
      </c>
      <c r="AR1213" s="11">
        <f t="shared" si="375"/>
        <v>180</v>
      </c>
    </row>
    <row r="1214" spans="21:44" x14ac:dyDescent="0.25">
      <c r="U1214" s="12">
        <f t="shared" si="374"/>
        <v>90</v>
      </c>
      <c r="AR1214" s="11">
        <f t="shared" si="375"/>
        <v>180</v>
      </c>
    </row>
    <row r="1215" spans="21:44" x14ac:dyDescent="0.25">
      <c r="U1215" s="12">
        <f t="shared" si="374"/>
        <v>90</v>
      </c>
      <c r="AR1215" s="11">
        <f t="shared" si="375"/>
        <v>180</v>
      </c>
    </row>
    <row r="1216" spans="21:44" x14ac:dyDescent="0.25">
      <c r="U1216" s="12">
        <f t="shared" si="374"/>
        <v>90</v>
      </c>
      <c r="AR1216" s="11">
        <f t="shared" si="375"/>
        <v>180</v>
      </c>
    </row>
    <row r="1217" spans="21:44" x14ac:dyDescent="0.25">
      <c r="U1217" s="12">
        <f t="shared" si="374"/>
        <v>90</v>
      </c>
      <c r="AR1217" s="11">
        <f t="shared" si="375"/>
        <v>180</v>
      </c>
    </row>
    <row r="1218" spans="21:44" x14ac:dyDescent="0.25">
      <c r="U1218" s="12">
        <f t="shared" si="374"/>
        <v>90</v>
      </c>
      <c r="AR1218" s="11">
        <f t="shared" si="375"/>
        <v>180</v>
      </c>
    </row>
    <row r="1219" spans="21:44" x14ac:dyDescent="0.25">
      <c r="U1219" s="12">
        <f t="shared" si="374"/>
        <v>90</v>
      </c>
      <c r="AR1219" s="11">
        <f t="shared" si="375"/>
        <v>180</v>
      </c>
    </row>
    <row r="1220" spans="21:44" x14ac:dyDescent="0.25">
      <c r="U1220" s="12">
        <f t="shared" si="374"/>
        <v>90</v>
      </c>
      <c r="AR1220" s="11">
        <f t="shared" si="375"/>
        <v>180</v>
      </c>
    </row>
    <row r="1221" spans="21:44" x14ac:dyDescent="0.25">
      <c r="U1221" s="12">
        <f t="shared" si="374"/>
        <v>90</v>
      </c>
      <c r="AR1221" s="11">
        <f t="shared" si="375"/>
        <v>180</v>
      </c>
    </row>
    <row r="1222" spans="21:44" x14ac:dyDescent="0.25">
      <c r="U1222" s="12">
        <f t="shared" si="374"/>
        <v>90</v>
      </c>
      <c r="AR1222" s="11">
        <f t="shared" si="375"/>
        <v>180</v>
      </c>
    </row>
    <row r="1223" spans="21:44" x14ac:dyDescent="0.25">
      <c r="U1223" s="12">
        <f t="shared" si="374"/>
        <v>90</v>
      </c>
      <c r="AR1223" s="11">
        <f t="shared" si="375"/>
        <v>180</v>
      </c>
    </row>
    <row r="1224" spans="21:44" x14ac:dyDescent="0.25">
      <c r="U1224" s="12">
        <f t="shared" si="374"/>
        <v>90</v>
      </c>
      <c r="AR1224" s="11">
        <f t="shared" si="375"/>
        <v>180</v>
      </c>
    </row>
    <row r="1225" spans="21:44" x14ac:dyDescent="0.25">
      <c r="U1225" s="12">
        <f t="shared" si="374"/>
        <v>90</v>
      </c>
      <c r="AR1225" s="11">
        <f t="shared" si="375"/>
        <v>180</v>
      </c>
    </row>
    <row r="1226" spans="21:44" x14ac:dyDescent="0.25">
      <c r="U1226" s="12">
        <f t="shared" si="374"/>
        <v>90</v>
      </c>
      <c r="AR1226" s="11">
        <f t="shared" si="375"/>
        <v>180</v>
      </c>
    </row>
    <row r="1227" spans="21:44" x14ac:dyDescent="0.25">
      <c r="U1227" s="12">
        <f t="shared" si="374"/>
        <v>90</v>
      </c>
      <c r="AR1227" s="11">
        <f t="shared" si="375"/>
        <v>180</v>
      </c>
    </row>
    <row r="1228" spans="21:44" x14ac:dyDescent="0.25">
      <c r="U1228" s="12">
        <f t="shared" si="374"/>
        <v>90</v>
      </c>
      <c r="AR1228" s="11">
        <f t="shared" si="375"/>
        <v>180</v>
      </c>
    </row>
    <row r="1229" spans="21:44" x14ac:dyDescent="0.25">
      <c r="U1229" s="12">
        <f t="shared" si="374"/>
        <v>90</v>
      </c>
      <c r="AR1229" s="11">
        <f t="shared" si="375"/>
        <v>180</v>
      </c>
    </row>
    <row r="1230" spans="21:44" x14ac:dyDescent="0.25">
      <c r="U1230" s="12">
        <f t="shared" si="374"/>
        <v>90</v>
      </c>
      <c r="AR1230" s="11">
        <f t="shared" si="375"/>
        <v>180</v>
      </c>
    </row>
    <row r="1231" spans="21:44" x14ac:dyDescent="0.25">
      <c r="U1231" s="12">
        <f t="shared" si="374"/>
        <v>90</v>
      </c>
      <c r="AR1231" s="11">
        <f t="shared" si="375"/>
        <v>180</v>
      </c>
    </row>
    <row r="1232" spans="21:44" x14ac:dyDescent="0.25">
      <c r="U1232" s="12">
        <f t="shared" si="374"/>
        <v>90</v>
      </c>
      <c r="AR1232" s="11">
        <f t="shared" si="375"/>
        <v>180</v>
      </c>
    </row>
    <row r="1233" spans="21:44" x14ac:dyDescent="0.25">
      <c r="U1233" s="12">
        <f t="shared" si="374"/>
        <v>90</v>
      </c>
      <c r="AR1233" s="11">
        <f t="shared" si="375"/>
        <v>180</v>
      </c>
    </row>
    <row r="1234" spans="21:44" x14ac:dyDescent="0.25">
      <c r="U1234" s="12">
        <f t="shared" si="374"/>
        <v>90</v>
      </c>
      <c r="AR1234" s="11">
        <f t="shared" si="375"/>
        <v>180</v>
      </c>
    </row>
    <row r="1235" spans="21:44" x14ac:dyDescent="0.25">
      <c r="U1235" s="12">
        <f t="shared" si="374"/>
        <v>90</v>
      </c>
      <c r="AR1235" s="11">
        <f t="shared" si="375"/>
        <v>180</v>
      </c>
    </row>
    <row r="1236" spans="21:44" x14ac:dyDescent="0.25">
      <c r="U1236" s="12">
        <f t="shared" si="374"/>
        <v>90</v>
      </c>
      <c r="AR1236" s="11">
        <f t="shared" si="375"/>
        <v>180</v>
      </c>
    </row>
    <row r="1237" spans="21:44" x14ac:dyDescent="0.25">
      <c r="U1237" s="12">
        <f t="shared" si="374"/>
        <v>90</v>
      </c>
      <c r="AR1237" s="11">
        <f t="shared" si="375"/>
        <v>180</v>
      </c>
    </row>
    <row r="1238" spans="21:44" x14ac:dyDescent="0.25">
      <c r="U1238" s="12">
        <f t="shared" si="374"/>
        <v>90</v>
      </c>
      <c r="AR1238" s="11">
        <f t="shared" si="375"/>
        <v>180</v>
      </c>
    </row>
    <row r="1239" spans="21:44" x14ac:dyDescent="0.25">
      <c r="U1239" s="12">
        <f t="shared" si="374"/>
        <v>90</v>
      </c>
      <c r="AR1239" s="11">
        <f t="shared" si="375"/>
        <v>180</v>
      </c>
    </row>
    <row r="1240" spans="21:44" x14ac:dyDescent="0.25">
      <c r="U1240" s="12">
        <f t="shared" si="374"/>
        <v>90</v>
      </c>
      <c r="AR1240" s="11">
        <f t="shared" si="375"/>
        <v>180</v>
      </c>
    </row>
    <row r="1241" spans="21:44" x14ac:dyDescent="0.25">
      <c r="U1241" s="12">
        <f t="shared" si="374"/>
        <v>90</v>
      </c>
      <c r="AR1241" s="11">
        <f t="shared" si="375"/>
        <v>180</v>
      </c>
    </row>
    <row r="1242" spans="21:44" x14ac:dyDescent="0.25">
      <c r="U1242" s="12">
        <f t="shared" si="374"/>
        <v>90</v>
      </c>
      <c r="AR1242" s="11">
        <f t="shared" si="375"/>
        <v>180</v>
      </c>
    </row>
    <row r="1243" spans="21:44" x14ac:dyDescent="0.25">
      <c r="U1243" s="12">
        <f t="shared" si="374"/>
        <v>90</v>
      </c>
      <c r="AR1243" s="11">
        <f t="shared" si="375"/>
        <v>180</v>
      </c>
    </row>
    <row r="1244" spans="21:44" x14ac:dyDescent="0.25">
      <c r="U1244" s="12">
        <f t="shared" ref="U1244:U1307" si="376">+T1244+90</f>
        <v>90</v>
      </c>
      <c r="AR1244" s="11">
        <f t="shared" ref="AR1244:AR1307" si="377">+AQ1244+180</f>
        <v>180</v>
      </c>
    </row>
    <row r="1245" spans="21:44" x14ac:dyDescent="0.25">
      <c r="U1245" s="12">
        <f t="shared" si="376"/>
        <v>90</v>
      </c>
      <c r="AR1245" s="11">
        <f t="shared" si="377"/>
        <v>180</v>
      </c>
    </row>
    <row r="1246" spans="21:44" x14ac:dyDescent="0.25">
      <c r="U1246" s="12">
        <f t="shared" si="376"/>
        <v>90</v>
      </c>
      <c r="AR1246" s="11">
        <f t="shared" si="377"/>
        <v>180</v>
      </c>
    </row>
    <row r="1247" spans="21:44" x14ac:dyDescent="0.25">
      <c r="U1247" s="12">
        <f t="shared" si="376"/>
        <v>90</v>
      </c>
      <c r="AR1247" s="11">
        <f t="shared" si="377"/>
        <v>180</v>
      </c>
    </row>
    <row r="1248" spans="21:44" x14ac:dyDescent="0.25">
      <c r="U1248" s="12">
        <f t="shared" si="376"/>
        <v>90</v>
      </c>
      <c r="AR1248" s="11">
        <f t="shared" si="377"/>
        <v>180</v>
      </c>
    </row>
    <row r="1249" spans="21:44" x14ac:dyDescent="0.25">
      <c r="U1249" s="12">
        <f t="shared" si="376"/>
        <v>90</v>
      </c>
      <c r="AR1249" s="11">
        <f t="shared" si="377"/>
        <v>180</v>
      </c>
    </row>
    <row r="1250" spans="21:44" x14ac:dyDescent="0.25">
      <c r="U1250" s="12">
        <f t="shared" si="376"/>
        <v>90</v>
      </c>
      <c r="AR1250" s="11">
        <f t="shared" si="377"/>
        <v>180</v>
      </c>
    </row>
    <row r="1251" spans="21:44" x14ac:dyDescent="0.25">
      <c r="U1251" s="12">
        <f t="shared" si="376"/>
        <v>90</v>
      </c>
      <c r="AR1251" s="11">
        <f t="shared" si="377"/>
        <v>180</v>
      </c>
    </row>
    <row r="1252" spans="21:44" x14ac:dyDescent="0.25">
      <c r="U1252" s="12">
        <f t="shared" si="376"/>
        <v>90</v>
      </c>
      <c r="AR1252" s="11">
        <f t="shared" si="377"/>
        <v>180</v>
      </c>
    </row>
    <row r="1253" spans="21:44" x14ac:dyDescent="0.25">
      <c r="U1253" s="12">
        <f t="shared" si="376"/>
        <v>90</v>
      </c>
      <c r="AR1253" s="11">
        <f t="shared" si="377"/>
        <v>180</v>
      </c>
    </row>
    <row r="1254" spans="21:44" x14ac:dyDescent="0.25">
      <c r="U1254" s="12">
        <f t="shared" si="376"/>
        <v>90</v>
      </c>
      <c r="AR1254" s="11">
        <f t="shared" si="377"/>
        <v>180</v>
      </c>
    </row>
    <row r="1255" spans="21:44" x14ac:dyDescent="0.25">
      <c r="U1255" s="12">
        <f t="shared" si="376"/>
        <v>90</v>
      </c>
      <c r="AR1255" s="11">
        <f t="shared" si="377"/>
        <v>180</v>
      </c>
    </row>
    <row r="1256" spans="21:44" x14ac:dyDescent="0.25">
      <c r="U1256" s="12">
        <f t="shared" si="376"/>
        <v>90</v>
      </c>
      <c r="AR1256" s="11">
        <f t="shared" si="377"/>
        <v>180</v>
      </c>
    </row>
    <row r="1257" spans="21:44" x14ac:dyDescent="0.25">
      <c r="U1257" s="12">
        <f t="shared" si="376"/>
        <v>90</v>
      </c>
      <c r="AR1257" s="11">
        <f t="shared" si="377"/>
        <v>180</v>
      </c>
    </row>
    <row r="1258" spans="21:44" x14ac:dyDescent="0.25">
      <c r="U1258" s="12">
        <f t="shared" si="376"/>
        <v>90</v>
      </c>
      <c r="AR1258" s="11">
        <f t="shared" si="377"/>
        <v>180</v>
      </c>
    </row>
    <row r="1259" spans="21:44" x14ac:dyDescent="0.25">
      <c r="U1259" s="12">
        <f t="shared" si="376"/>
        <v>90</v>
      </c>
      <c r="AR1259" s="11">
        <f t="shared" si="377"/>
        <v>180</v>
      </c>
    </row>
    <row r="1260" spans="21:44" x14ac:dyDescent="0.25">
      <c r="U1260" s="12">
        <f t="shared" si="376"/>
        <v>90</v>
      </c>
      <c r="AR1260" s="11">
        <f t="shared" si="377"/>
        <v>180</v>
      </c>
    </row>
    <row r="1261" spans="21:44" x14ac:dyDescent="0.25">
      <c r="U1261" s="12">
        <f t="shared" si="376"/>
        <v>90</v>
      </c>
      <c r="AR1261" s="11">
        <f t="shared" si="377"/>
        <v>180</v>
      </c>
    </row>
    <row r="1262" spans="21:44" x14ac:dyDescent="0.25">
      <c r="U1262" s="12">
        <f t="shared" si="376"/>
        <v>90</v>
      </c>
      <c r="AR1262" s="11">
        <f t="shared" si="377"/>
        <v>180</v>
      </c>
    </row>
    <row r="1263" spans="21:44" x14ac:dyDescent="0.25">
      <c r="U1263" s="12">
        <f t="shared" si="376"/>
        <v>90</v>
      </c>
      <c r="AR1263" s="11">
        <f t="shared" si="377"/>
        <v>180</v>
      </c>
    </row>
    <row r="1264" spans="21:44" x14ac:dyDescent="0.25">
      <c r="U1264" s="12">
        <f t="shared" si="376"/>
        <v>90</v>
      </c>
      <c r="AR1264" s="11">
        <f t="shared" si="377"/>
        <v>180</v>
      </c>
    </row>
    <row r="1265" spans="21:44" x14ac:dyDescent="0.25">
      <c r="U1265" s="12">
        <f t="shared" si="376"/>
        <v>90</v>
      </c>
      <c r="AR1265" s="11">
        <f t="shared" si="377"/>
        <v>180</v>
      </c>
    </row>
    <row r="1266" spans="21:44" x14ac:dyDescent="0.25">
      <c r="U1266" s="12">
        <f t="shared" si="376"/>
        <v>90</v>
      </c>
      <c r="AR1266" s="11">
        <f t="shared" si="377"/>
        <v>180</v>
      </c>
    </row>
    <row r="1267" spans="21:44" x14ac:dyDescent="0.25">
      <c r="U1267" s="12">
        <f t="shared" si="376"/>
        <v>90</v>
      </c>
      <c r="AR1267" s="11">
        <f t="shared" si="377"/>
        <v>180</v>
      </c>
    </row>
    <row r="1268" spans="21:44" x14ac:dyDescent="0.25">
      <c r="U1268" s="12">
        <f t="shared" si="376"/>
        <v>90</v>
      </c>
      <c r="AR1268" s="11">
        <f t="shared" si="377"/>
        <v>180</v>
      </c>
    </row>
    <row r="1269" spans="21:44" x14ac:dyDescent="0.25">
      <c r="U1269" s="12">
        <f t="shared" si="376"/>
        <v>90</v>
      </c>
      <c r="AR1269" s="11">
        <f t="shared" si="377"/>
        <v>180</v>
      </c>
    </row>
    <row r="1270" spans="21:44" x14ac:dyDescent="0.25">
      <c r="U1270" s="12">
        <f t="shared" si="376"/>
        <v>90</v>
      </c>
      <c r="AR1270" s="11">
        <f t="shared" si="377"/>
        <v>180</v>
      </c>
    </row>
    <row r="1271" spans="21:44" x14ac:dyDescent="0.25">
      <c r="U1271" s="12">
        <f t="shared" si="376"/>
        <v>90</v>
      </c>
      <c r="AR1271" s="11">
        <f t="shared" si="377"/>
        <v>180</v>
      </c>
    </row>
    <row r="1272" spans="21:44" x14ac:dyDescent="0.25">
      <c r="U1272" s="12">
        <f t="shared" si="376"/>
        <v>90</v>
      </c>
      <c r="AR1272" s="11">
        <f t="shared" si="377"/>
        <v>180</v>
      </c>
    </row>
    <row r="1273" spans="21:44" x14ac:dyDescent="0.25">
      <c r="U1273" s="12">
        <f t="shared" si="376"/>
        <v>90</v>
      </c>
      <c r="AR1273" s="11">
        <f t="shared" si="377"/>
        <v>180</v>
      </c>
    </row>
    <row r="1274" spans="21:44" x14ac:dyDescent="0.25">
      <c r="U1274" s="12">
        <f t="shared" si="376"/>
        <v>90</v>
      </c>
      <c r="AR1274" s="11">
        <f t="shared" si="377"/>
        <v>180</v>
      </c>
    </row>
    <row r="1275" spans="21:44" x14ac:dyDescent="0.25">
      <c r="U1275" s="12">
        <f t="shared" si="376"/>
        <v>90</v>
      </c>
      <c r="AR1275" s="11">
        <f t="shared" si="377"/>
        <v>180</v>
      </c>
    </row>
    <row r="1276" spans="21:44" x14ac:dyDescent="0.25">
      <c r="U1276" s="12">
        <f t="shared" si="376"/>
        <v>90</v>
      </c>
      <c r="AR1276" s="11">
        <f t="shared" si="377"/>
        <v>180</v>
      </c>
    </row>
    <row r="1277" spans="21:44" x14ac:dyDescent="0.25">
      <c r="U1277" s="12">
        <f t="shared" si="376"/>
        <v>90</v>
      </c>
      <c r="AR1277" s="11">
        <f t="shared" si="377"/>
        <v>180</v>
      </c>
    </row>
    <row r="1278" spans="21:44" x14ac:dyDescent="0.25">
      <c r="U1278" s="12">
        <f t="shared" si="376"/>
        <v>90</v>
      </c>
      <c r="AR1278" s="11">
        <f t="shared" si="377"/>
        <v>180</v>
      </c>
    </row>
    <row r="1279" spans="21:44" x14ac:dyDescent="0.25">
      <c r="U1279" s="12">
        <f t="shared" si="376"/>
        <v>90</v>
      </c>
      <c r="AR1279" s="11">
        <f t="shared" si="377"/>
        <v>180</v>
      </c>
    </row>
    <row r="1280" spans="21:44" x14ac:dyDescent="0.25">
      <c r="U1280" s="12">
        <f t="shared" si="376"/>
        <v>90</v>
      </c>
      <c r="AR1280" s="11">
        <f t="shared" si="377"/>
        <v>180</v>
      </c>
    </row>
    <row r="1281" spans="21:44" x14ac:dyDescent="0.25">
      <c r="U1281" s="12">
        <f t="shared" si="376"/>
        <v>90</v>
      </c>
      <c r="AR1281" s="11">
        <f t="shared" si="377"/>
        <v>180</v>
      </c>
    </row>
    <row r="1282" spans="21:44" x14ac:dyDescent="0.25">
      <c r="U1282" s="12">
        <f t="shared" si="376"/>
        <v>90</v>
      </c>
      <c r="AR1282" s="11">
        <f t="shared" si="377"/>
        <v>180</v>
      </c>
    </row>
    <row r="1283" spans="21:44" x14ac:dyDescent="0.25">
      <c r="U1283" s="12">
        <f t="shared" si="376"/>
        <v>90</v>
      </c>
      <c r="AR1283" s="11">
        <f t="shared" si="377"/>
        <v>180</v>
      </c>
    </row>
    <row r="1284" spans="21:44" x14ac:dyDescent="0.25">
      <c r="U1284" s="12">
        <f t="shared" si="376"/>
        <v>90</v>
      </c>
      <c r="AR1284" s="11">
        <f t="shared" si="377"/>
        <v>180</v>
      </c>
    </row>
    <row r="1285" spans="21:44" x14ac:dyDescent="0.25">
      <c r="U1285" s="12">
        <f t="shared" si="376"/>
        <v>90</v>
      </c>
      <c r="AR1285" s="11">
        <f t="shared" si="377"/>
        <v>180</v>
      </c>
    </row>
    <row r="1286" spans="21:44" x14ac:dyDescent="0.25">
      <c r="U1286" s="12">
        <f t="shared" si="376"/>
        <v>90</v>
      </c>
      <c r="AR1286" s="11">
        <f t="shared" si="377"/>
        <v>180</v>
      </c>
    </row>
    <row r="1287" spans="21:44" x14ac:dyDescent="0.25">
      <c r="U1287" s="12">
        <f t="shared" si="376"/>
        <v>90</v>
      </c>
      <c r="AR1287" s="11">
        <f t="shared" si="377"/>
        <v>180</v>
      </c>
    </row>
    <row r="1288" spans="21:44" x14ac:dyDescent="0.25">
      <c r="U1288" s="12">
        <f t="shared" si="376"/>
        <v>90</v>
      </c>
      <c r="AR1288" s="11">
        <f t="shared" si="377"/>
        <v>180</v>
      </c>
    </row>
    <row r="1289" spans="21:44" x14ac:dyDescent="0.25">
      <c r="U1289" s="12">
        <f t="shared" si="376"/>
        <v>90</v>
      </c>
      <c r="AR1289" s="11">
        <f t="shared" si="377"/>
        <v>180</v>
      </c>
    </row>
    <row r="1290" spans="21:44" x14ac:dyDescent="0.25">
      <c r="U1290" s="12">
        <f t="shared" si="376"/>
        <v>90</v>
      </c>
      <c r="AR1290" s="11">
        <f t="shared" si="377"/>
        <v>180</v>
      </c>
    </row>
    <row r="1291" spans="21:44" x14ac:dyDescent="0.25">
      <c r="U1291" s="12">
        <f t="shared" si="376"/>
        <v>90</v>
      </c>
      <c r="AR1291" s="11">
        <f t="shared" si="377"/>
        <v>180</v>
      </c>
    </row>
    <row r="1292" spans="21:44" x14ac:dyDescent="0.25">
      <c r="U1292" s="12">
        <f t="shared" si="376"/>
        <v>90</v>
      </c>
      <c r="AR1292" s="11">
        <f t="shared" si="377"/>
        <v>180</v>
      </c>
    </row>
    <row r="1293" spans="21:44" x14ac:dyDescent="0.25">
      <c r="U1293" s="12">
        <f t="shared" si="376"/>
        <v>90</v>
      </c>
      <c r="AR1293" s="11">
        <f t="shared" si="377"/>
        <v>180</v>
      </c>
    </row>
    <row r="1294" spans="21:44" x14ac:dyDescent="0.25">
      <c r="U1294" s="12">
        <f t="shared" si="376"/>
        <v>90</v>
      </c>
      <c r="AR1294" s="11">
        <f t="shared" si="377"/>
        <v>180</v>
      </c>
    </row>
    <row r="1295" spans="21:44" x14ac:dyDescent="0.25">
      <c r="U1295" s="12">
        <f t="shared" si="376"/>
        <v>90</v>
      </c>
      <c r="AR1295" s="11">
        <f t="shared" si="377"/>
        <v>180</v>
      </c>
    </row>
    <row r="1296" spans="21:44" x14ac:dyDescent="0.25">
      <c r="U1296" s="12">
        <f t="shared" si="376"/>
        <v>90</v>
      </c>
      <c r="AR1296" s="11">
        <f t="shared" si="377"/>
        <v>180</v>
      </c>
    </row>
    <row r="1297" spans="21:44" x14ac:dyDescent="0.25">
      <c r="U1297" s="12">
        <f t="shared" si="376"/>
        <v>90</v>
      </c>
      <c r="AR1297" s="11">
        <f t="shared" si="377"/>
        <v>180</v>
      </c>
    </row>
    <row r="1298" spans="21:44" x14ac:dyDescent="0.25">
      <c r="U1298" s="12">
        <f t="shared" si="376"/>
        <v>90</v>
      </c>
      <c r="AR1298" s="11">
        <f t="shared" si="377"/>
        <v>180</v>
      </c>
    </row>
    <row r="1299" spans="21:44" x14ac:dyDescent="0.25">
      <c r="U1299" s="12">
        <f t="shared" si="376"/>
        <v>90</v>
      </c>
      <c r="AR1299" s="11">
        <f t="shared" si="377"/>
        <v>180</v>
      </c>
    </row>
    <row r="1300" spans="21:44" x14ac:dyDescent="0.25">
      <c r="U1300" s="12">
        <f t="shared" si="376"/>
        <v>90</v>
      </c>
      <c r="AR1300" s="11">
        <f t="shared" si="377"/>
        <v>180</v>
      </c>
    </row>
    <row r="1301" spans="21:44" x14ac:dyDescent="0.25">
      <c r="U1301" s="12">
        <f t="shared" si="376"/>
        <v>90</v>
      </c>
      <c r="AR1301" s="11">
        <f t="shared" si="377"/>
        <v>180</v>
      </c>
    </row>
    <row r="1302" spans="21:44" x14ac:dyDescent="0.25">
      <c r="U1302" s="12">
        <f t="shared" si="376"/>
        <v>90</v>
      </c>
      <c r="AR1302" s="11">
        <f t="shared" si="377"/>
        <v>180</v>
      </c>
    </row>
    <row r="1303" spans="21:44" x14ac:dyDescent="0.25">
      <c r="U1303" s="12">
        <f t="shared" si="376"/>
        <v>90</v>
      </c>
      <c r="AR1303" s="11">
        <f t="shared" si="377"/>
        <v>180</v>
      </c>
    </row>
    <row r="1304" spans="21:44" x14ac:dyDescent="0.25">
      <c r="U1304" s="12">
        <f t="shared" si="376"/>
        <v>90</v>
      </c>
      <c r="AR1304" s="11">
        <f t="shared" si="377"/>
        <v>180</v>
      </c>
    </row>
    <row r="1305" spans="21:44" x14ac:dyDescent="0.25">
      <c r="U1305" s="12">
        <f t="shared" si="376"/>
        <v>90</v>
      </c>
      <c r="AR1305" s="11">
        <f t="shared" si="377"/>
        <v>180</v>
      </c>
    </row>
    <row r="1306" spans="21:44" x14ac:dyDescent="0.25">
      <c r="U1306" s="12">
        <f t="shared" si="376"/>
        <v>90</v>
      </c>
      <c r="AR1306" s="11">
        <f t="shared" si="377"/>
        <v>180</v>
      </c>
    </row>
    <row r="1307" spans="21:44" x14ac:dyDescent="0.25">
      <c r="U1307" s="12">
        <f t="shared" si="376"/>
        <v>90</v>
      </c>
      <c r="AR1307" s="11">
        <f t="shared" si="377"/>
        <v>180</v>
      </c>
    </row>
    <row r="1308" spans="21:44" x14ac:dyDescent="0.25">
      <c r="U1308" s="12">
        <f t="shared" ref="U1308:U1371" si="378">+T1308+90</f>
        <v>90</v>
      </c>
      <c r="AR1308" s="11">
        <f t="shared" ref="AR1308:AR1371" si="379">+AQ1308+180</f>
        <v>180</v>
      </c>
    </row>
    <row r="1309" spans="21:44" x14ac:dyDescent="0.25">
      <c r="U1309" s="12">
        <f t="shared" si="378"/>
        <v>90</v>
      </c>
      <c r="AR1309" s="11">
        <f t="shared" si="379"/>
        <v>180</v>
      </c>
    </row>
    <row r="1310" spans="21:44" x14ac:dyDescent="0.25">
      <c r="U1310" s="12">
        <f t="shared" si="378"/>
        <v>90</v>
      </c>
      <c r="AR1310" s="11">
        <f t="shared" si="379"/>
        <v>180</v>
      </c>
    </row>
    <row r="1311" spans="21:44" x14ac:dyDescent="0.25">
      <c r="U1311" s="12">
        <f t="shared" si="378"/>
        <v>90</v>
      </c>
      <c r="AR1311" s="11">
        <f t="shared" si="379"/>
        <v>180</v>
      </c>
    </row>
    <row r="1312" spans="21:44" x14ac:dyDescent="0.25">
      <c r="U1312" s="12">
        <f t="shared" si="378"/>
        <v>90</v>
      </c>
      <c r="AR1312" s="11">
        <f t="shared" si="379"/>
        <v>180</v>
      </c>
    </row>
    <row r="1313" spans="21:44" x14ac:dyDescent="0.25">
      <c r="U1313" s="12">
        <f t="shared" si="378"/>
        <v>90</v>
      </c>
      <c r="AR1313" s="11">
        <f t="shared" si="379"/>
        <v>180</v>
      </c>
    </row>
    <row r="1314" spans="21:44" x14ac:dyDescent="0.25">
      <c r="U1314" s="12">
        <f t="shared" si="378"/>
        <v>90</v>
      </c>
      <c r="AR1314" s="11">
        <f t="shared" si="379"/>
        <v>180</v>
      </c>
    </row>
    <row r="1315" spans="21:44" x14ac:dyDescent="0.25">
      <c r="U1315" s="12">
        <f t="shared" si="378"/>
        <v>90</v>
      </c>
      <c r="AR1315" s="11">
        <f t="shared" si="379"/>
        <v>180</v>
      </c>
    </row>
    <row r="1316" spans="21:44" x14ac:dyDescent="0.25">
      <c r="U1316" s="12">
        <f t="shared" si="378"/>
        <v>90</v>
      </c>
      <c r="AR1316" s="11">
        <f t="shared" si="379"/>
        <v>180</v>
      </c>
    </row>
    <row r="1317" spans="21:44" x14ac:dyDescent="0.25">
      <c r="U1317" s="12">
        <f t="shared" si="378"/>
        <v>90</v>
      </c>
      <c r="AR1317" s="11">
        <f t="shared" si="379"/>
        <v>180</v>
      </c>
    </row>
    <row r="1318" spans="21:44" x14ac:dyDescent="0.25">
      <c r="U1318" s="12">
        <f t="shared" si="378"/>
        <v>90</v>
      </c>
      <c r="AR1318" s="11">
        <f t="shared" si="379"/>
        <v>180</v>
      </c>
    </row>
    <row r="1319" spans="21:44" x14ac:dyDescent="0.25">
      <c r="U1319" s="12">
        <f t="shared" si="378"/>
        <v>90</v>
      </c>
      <c r="AR1319" s="11">
        <f t="shared" si="379"/>
        <v>180</v>
      </c>
    </row>
    <row r="1320" spans="21:44" x14ac:dyDescent="0.25">
      <c r="U1320" s="12">
        <f t="shared" si="378"/>
        <v>90</v>
      </c>
      <c r="AR1320" s="11">
        <f t="shared" si="379"/>
        <v>180</v>
      </c>
    </row>
    <row r="1321" spans="21:44" x14ac:dyDescent="0.25">
      <c r="U1321" s="12">
        <f t="shared" si="378"/>
        <v>90</v>
      </c>
      <c r="AR1321" s="11">
        <f t="shared" si="379"/>
        <v>180</v>
      </c>
    </row>
    <row r="1322" spans="21:44" x14ac:dyDescent="0.25">
      <c r="U1322" s="12">
        <f t="shared" si="378"/>
        <v>90</v>
      </c>
      <c r="AR1322" s="11">
        <f t="shared" si="379"/>
        <v>180</v>
      </c>
    </row>
    <row r="1323" spans="21:44" x14ac:dyDescent="0.25">
      <c r="U1323" s="12">
        <f t="shared" si="378"/>
        <v>90</v>
      </c>
      <c r="AR1323" s="11">
        <f t="shared" si="379"/>
        <v>180</v>
      </c>
    </row>
    <row r="1324" spans="21:44" x14ac:dyDescent="0.25">
      <c r="U1324" s="12">
        <f t="shared" si="378"/>
        <v>90</v>
      </c>
      <c r="AR1324" s="11">
        <f t="shared" si="379"/>
        <v>180</v>
      </c>
    </row>
    <row r="1325" spans="21:44" x14ac:dyDescent="0.25">
      <c r="U1325" s="12">
        <f t="shared" si="378"/>
        <v>90</v>
      </c>
      <c r="AR1325" s="11">
        <f t="shared" si="379"/>
        <v>180</v>
      </c>
    </row>
    <row r="1326" spans="21:44" x14ac:dyDescent="0.25">
      <c r="U1326" s="12">
        <f t="shared" si="378"/>
        <v>90</v>
      </c>
      <c r="AR1326" s="11">
        <f t="shared" si="379"/>
        <v>180</v>
      </c>
    </row>
    <row r="1327" spans="21:44" x14ac:dyDescent="0.25">
      <c r="U1327" s="12">
        <f t="shared" si="378"/>
        <v>90</v>
      </c>
      <c r="AR1327" s="11">
        <f t="shared" si="379"/>
        <v>180</v>
      </c>
    </row>
    <row r="1328" spans="21:44" x14ac:dyDescent="0.25">
      <c r="U1328" s="12">
        <f t="shared" si="378"/>
        <v>90</v>
      </c>
      <c r="AR1328" s="11">
        <f t="shared" si="379"/>
        <v>180</v>
      </c>
    </row>
    <row r="1329" spans="21:44" x14ac:dyDescent="0.25">
      <c r="U1329" s="12">
        <f t="shared" si="378"/>
        <v>90</v>
      </c>
      <c r="AR1329" s="11">
        <f t="shared" si="379"/>
        <v>180</v>
      </c>
    </row>
    <row r="1330" spans="21:44" x14ac:dyDescent="0.25">
      <c r="U1330" s="12">
        <f t="shared" si="378"/>
        <v>90</v>
      </c>
      <c r="AR1330" s="11">
        <f t="shared" si="379"/>
        <v>180</v>
      </c>
    </row>
    <row r="1331" spans="21:44" x14ac:dyDescent="0.25">
      <c r="U1331" s="12">
        <f t="shared" si="378"/>
        <v>90</v>
      </c>
      <c r="AR1331" s="11">
        <f t="shared" si="379"/>
        <v>180</v>
      </c>
    </row>
    <row r="1332" spans="21:44" x14ac:dyDescent="0.25">
      <c r="U1332" s="12">
        <f t="shared" si="378"/>
        <v>90</v>
      </c>
      <c r="AR1332" s="11">
        <f t="shared" si="379"/>
        <v>180</v>
      </c>
    </row>
    <row r="1333" spans="21:44" x14ac:dyDescent="0.25">
      <c r="U1333" s="12">
        <f t="shared" si="378"/>
        <v>90</v>
      </c>
      <c r="AR1333" s="11">
        <f t="shared" si="379"/>
        <v>180</v>
      </c>
    </row>
    <row r="1334" spans="21:44" x14ac:dyDescent="0.25">
      <c r="U1334" s="12">
        <f t="shared" si="378"/>
        <v>90</v>
      </c>
      <c r="AR1334" s="11">
        <f t="shared" si="379"/>
        <v>180</v>
      </c>
    </row>
    <row r="1335" spans="21:44" x14ac:dyDescent="0.25">
      <c r="U1335" s="12">
        <f t="shared" si="378"/>
        <v>90</v>
      </c>
      <c r="AR1335" s="11">
        <f t="shared" si="379"/>
        <v>180</v>
      </c>
    </row>
    <row r="1336" spans="21:44" x14ac:dyDescent="0.25">
      <c r="U1336" s="12">
        <f t="shared" si="378"/>
        <v>90</v>
      </c>
      <c r="AR1336" s="11">
        <f t="shared" si="379"/>
        <v>180</v>
      </c>
    </row>
    <row r="1337" spans="21:44" x14ac:dyDescent="0.25">
      <c r="U1337" s="12">
        <f t="shared" si="378"/>
        <v>90</v>
      </c>
      <c r="AR1337" s="11">
        <f t="shared" si="379"/>
        <v>180</v>
      </c>
    </row>
    <row r="1338" spans="21:44" x14ac:dyDescent="0.25">
      <c r="U1338" s="12">
        <f t="shared" si="378"/>
        <v>90</v>
      </c>
      <c r="AR1338" s="11">
        <f t="shared" si="379"/>
        <v>180</v>
      </c>
    </row>
    <row r="1339" spans="21:44" x14ac:dyDescent="0.25">
      <c r="U1339" s="12">
        <f t="shared" si="378"/>
        <v>90</v>
      </c>
      <c r="AR1339" s="11">
        <f t="shared" si="379"/>
        <v>180</v>
      </c>
    </row>
    <row r="1340" spans="21:44" x14ac:dyDescent="0.25">
      <c r="U1340" s="12">
        <f t="shared" si="378"/>
        <v>90</v>
      </c>
      <c r="AR1340" s="11">
        <f t="shared" si="379"/>
        <v>180</v>
      </c>
    </row>
    <row r="1341" spans="21:44" x14ac:dyDescent="0.25">
      <c r="U1341" s="12">
        <f t="shared" si="378"/>
        <v>90</v>
      </c>
      <c r="AR1341" s="11">
        <f t="shared" si="379"/>
        <v>180</v>
      </c>
    </row>
    <row r="1342" spans="21:44" x14ac:dyDescent="0.25">
      <c r="U1342" s="12">
        <f t="shared" si="378"/>
        <v>90</v>
      </c>
      <c r="AR1342" s="11">
        <f t="shared" si="379"/>
        <v>180</v>
      </c>
    </row>
    <row r="1343" spans="21:44" x14ac:dyDescent="0.25">
      <c r="U1343" s="12">
        <f t="shared" si="378"/>
        <v>90</v>
      </c>
      <c r="AR1343" s="11">
        <f t="shared" si="379"/>
        <v>180</v>
      </c>
    </row>
    <row r="1344" spans="21:44" x14ac:dyDescent="0.25">
      <c r="U1344" s="12">
        <f t="shared" si="378"/>
        <v>90</v>
      </c>
      <c r="AR1344" s="11">
        <f t="shared" si="379"/>
        <v>180</v>
      </c>
    </row>
    <row r="1345" spans="21:44" x14ac:dyDescent="0.25">
      <c r="U1345" s="12">
        <f t="shared" si="378"/>
        <v>90</v>
      </c>
      <c r="AR1345" s="11">
        <f t="shared" si="379"/>
        <v>180</v>
      </c>
    </row>
    <row r="1346" spans="21:44" x14ac:dyDescent="0.25">
      <c r="U1346" s="12">
        <f t="shared" si="378"/>
        <v>90</v>
      </c>
      <c r="AR1346" s="11">
        <f t="shared" si="379"/>
        <v>180</v>
      </c>
    </row>
    <row r="1347" spans="21:44" x14ac:dyDescent="0.25">
      <c r="U1347" s="12">
        <f t="shared" si="378"/>
        <v>90</v>
      </c>
      <c r="AR1347" s="11">
        <f t="shared" si="379"/>
        <v>180</v>
      </c>
    </row>
    <row r="1348" spans="21:44" x14ac:dyDescent="0.25">
      <c r="U1348" s="12">
        <f t="shared" si="378"/>
        <v>90</v>
      </c>
      <c r="AR1348" s="11">
        <f t="shared" si="379"/>
        <v>180</v>
      </c>
    </row>
    <row r="1349" spans="21:44" x14ac:dyDescent="0.25">
      <c r="U1349" s="12">
        <f t="shared" si="378"/>
        <v>90</v>
      </c>
      <c r="AR1349" s="11">
        <f t="shared" si="379"/>
        <v>180</v>
      </c>
    </row>
    <row r="1350" spans="21:44" x14ac:dyDescent="0.25">
      <c r="U1350" s="12">
        <f t="shared" si="378"/>
        <v>90</v>
      </c>
      <c r="AR1350" s="11">
        <f t="shared" si="379"/>
        <v>180</v>
      </c>
    </row>
    <row r="1351" spans="21:44" x14ac:dyDescent="0.25">
      <c r="U1351" s="12">
        <f t="shared" si="378"/>
        <v>90</v>
      </c>
      <c r="AR1351" s="11">
        <f t="shared" si="379"/>
        <v>180</v>
      </c>
    </row>
    <row r="1352" spans="21:44" x14ac:dyDescent="0.25">
      <c r="U1352" s="12">
        <f t="shared" si="378"/>
        <v>90</v>
      </c>
      <c r="AR1352" s="11">
        <f t="shared" si="379"/>
        <v>180</v>
      </c>
    </row>
    <row r="1353" spans="21:44" x14ac:dyDescent="0.25">
      <c r="U1353" s="12">
        <f t="shared" si="378"/>
        <v>90</v>
      </c>
      <c r="AR1353" s="11">
        <f t="shared" si="379"/>
        <v>180</v>
      </c>
    </row>
    <row r="1354" spans="21:44" x14ac:dyDescent="0.25">
      <c r="U1354" s="12">
        <f t="shared" si="378"/>
        <v>90</v>
      </c>
      <c r="AR1354" s="11">
        <f t="shared" si="379"/>
        <v>180</v>
      </c>
    </row>
    <row r="1355" spans="21:44" x14ac:dyDescent="0.25">
      <c r="U1355" s="12">
        <f t="shared" si="378"/>
        <v>90</v>
      </c>
      <c r="AR1355" s="11">
        <f t="shared" si="379"/>
        <v>180</v>
      </c>
    </row>
    <row r="1356" spans="21:44" x14ac:dyDescent="0.25">
      <c r="U1356" s="12">
        <f t="shared" si="378"/>
        <v>90</v>
      </c>
      <c r="AR1356" s="11">
        <f t="shared" si="379"/>
        <v>180</v>
      </c>
    </row>
    <row r="1357" spans="21:44" x14ac:dyDescent="0.25">
      <c r="U1357" s="12">
        <f t="shared" si="378"/>
        <v>90</v>
      </c>
      <c r="AR1357" s="11">
        <f t="shared" si="379"/>
        <v>180</v>
      </c>
    </row>
    <row r="1358" spans="21:44" x14ac:dyDescent="0.25">
      <c r="U1358" s="12">
        <f t="shared" si="378"/>
        <v>90</v>
      </c>
      <c r="AR1358" s="11">
        <f t="shared" si="379"/>
        <v>180</v>
      </c>
    </row>
    <row r="1359" spans="21:44" x14ac:dyDescent="0.25">
      <c r="U1359" s="12">
        <f t="shared" si="378"/>
        <v>90</v>
      </c>
      <c r="AR1359" s="11">
        <f t="shared" si="379"/>
        <v>180</v>
      </c>
    </row>
    <row r="1360" spans="21:44" x14ac:dyDescent="0.25">
      <c r="U1360" s="12">
        <f t="shared" si="378"/>
        <v>90</v>
      </c>
      <c r="AR1360" s="11">
        <f t="shared" si="379"/>
        <v>180</v>
      </c>
    </row>
    <row r="1361" spans="21:44" x14ac:dyDescent="0.25">
      <c r="U1361" s="12">
        <f t="shared" si="378"/>
        <v>90</v>
      </c>
      <c r="AR1361" s="11">
        <f t="shared" si="379"/>
        <v>180</v>
      </c>
    </row>
    <row r="1362" spans="21:44" x14ac:dyDescent="0.25">
      <c r="U1362" s="12">
        <f t="shared" si="378"/>
        <v>90</v>
      </c>
      <c r="AR1362" s="11">
        <f t="shared" si="379"/>
        <v>180</v>
      </c>
    </row>
    <row r="1363" spans="21:44" x14ac:dyDescent="0.25">
      <c r="U1363" s="12">
        <f t="shared" si="378"/>
        <v>90</v>
      </c>
      <c r="AR1363" s="11">
        <f t="shared" si="379"/>
        <v>180</v>
      </c>
    </row>
    <row r="1364" spans="21:44" x14ac:dyDescent="0.25">
      <c r="U1364" s="12">
        <f t="shared" si="378"/>
        <v>90</v>
      </c>
      <c r="AR1364" s="11">
        <f t="shared" si="379"/>
        <v>180</v>
      </c>
    </row>
    <row r="1365" spans="21:44" x14ac:dyDescent="0.25">
      <c r="U1365" s="12">
        <f t="shared" si="378"/>
        <v>90</v>
      </c>
      <c r="AR1365" s="11">
        <f t="shared" si="379"/>
        <v>180</v>
      </c>
    </row>
    <row r="1366" spans="21:44" x14ac:dyDescent="0.25">
      <c r="U1366" s="12">
        <f t="shared" si="378"/>
        <v>90</v>
      </c>
      <c r="AR1366" s="11">
        <f t="shared" si="379"/>
        <v>180</v>
      </c>
    </row>
    <row r="1367" spans="21:44" x14ac:dyDescent="0.25">
      <c r="U1367" s="12">
        <f t="shared" si="378"/>
        <v>90</v>
      </c>
      <c r="AR1367" s="11">
        <f t="shared" si="379"/>
        <v>180</v>
      </c>
    </row>
    <row r="1368" spans="21:44" x14ac:dyDescent="0.25">
      <c r="U1368" s="12">
        <f t="shared" si="378"/>
        <v>90</v>
      </c>
      <c r="AR1368" s="11">
        <f t="shared" si="379"/>
        <v>180</v>
      </c>
    </row>
    <row r="1369" spans="21:44" x14ac:dyDescent="0.25">
      <c r="U1369" s="12">
        <f t="shared" si="378"/>
        <v>90</v>
      </c>
      <c r="AR1369" s="11">
        <f t="shared" si="379"/>
        <v>180</v>
      </c>
    </row>
    <row r="1370" spans="21:44" x14ac:dyDescent="0.25">
      <c r="U1370" s="12">
        <f t="shared" si="378"/>
        <v>90</v>
      </c>
      <c r="AR1370" s="11">
        <f t="shared" si="379"/>
        <v>180</v>
      </c>
    </row>
    <row r="1371" spans="21:44" x14ac:dyDescent="0.25">
      <c r="U1371" s="12">
        <f t="shared" si="378"/>
        <v>90</v>
      </c>
      <c r="AR1371" s="11">
        <f t="shared" si="379"/>
        <v>180</v>
      </c>
    </row>
    <row r="1372" spans="21:44" x14ac:dyDescent="0.25">
      <c r="U1372" s="12">
        <f t="shared" ref="U1372:U1435" si="380">+T1372+90</f>
        <v>90</v>
      </c>
      <c r="AR1372" s="11">
        <f t="shared" ref="AR1372:AR1435" si="381">+AQ1372+180</f>
        <v>180</v>
      </c>
    </row>
    <row r="1373" spans="21:44" x14ac:dyDescent="0.25">
      <c r="U1373" s="12">
        <f t="shared" si="380"/>
        <v>90</v>
      </c>
      <c r="AR1373" s="11">
        <f t="shared" si="381"/>
        <v>180</v>
      </c>
    </row>
    <row r="1374" spans="21:44" x14ac:dyDescent="0.25">
      <c r="U1374" s="12">
        <f t="shared" si="380"/>
        <v>90</v>
      </c>
      <c r="AR1374" s="11">
        <f t="shared" si="381"/>
        <v>180</v>
      </c>
    </row>
    <row r="1375" spans="21:44" x14ac:dyDescent="0.25">
      <c r="U1375" s="12">
        <f t="shared" si="380"/>
        <v>90</v>
      </c>
      <c r="AR1375" s="11">
        <f t="shared" si="381"/>
        <v>180</v>
      </c>
    </row>
    <row r="1376" spans="21:44" x14ac:dyDescent="0.25">
      <c r="U1376" s="12">
        <f t="shared" si="380"/>
        <v>90</v>
      </c>
      <c r="AR1376" s="11">
        <f t="shared" si="381"/>
        <v>180</v>
      </c>
    </row>
    <row r="1377" spans="21:44" x14ac:dyDescent="0.25">
      <c r="U1377" s="12">
        <f t="shared" si="380"/>
        <v>90</v>
      </c>
      <c r="AR1377" s="11">
        <f t="shared" si="381"/>
        <v>180</v>
      </c>
    </row>
    <row r="1378" spans="21:44" x14ac:dyDescent="0.25">
      <c r="U1378" s="12">
        <f t="shared" si="380"/>
        <v>90</v>
      </c>
      <c r="AR1378" s="11">
        <f t="shared" si="381"/>
        <v>180</v>
      </c>
    </row>
    <row r="1379" spans="21:44" x14ac:dyDescent="0.25">
      <c r="U1379" s="12">
        <f t="shared" si="380"/>
        <v>90</v>
      </c>
      <c r="AR1379" s="11">
        <f t="shared" si="381"/>
        <v>180</v>
      </c>
    </row>
    <row r="1380" spans="21:44" x14ac:dyDescent="0.25">
      <c r="U1380" s="12">
        <f t="shared" si="380"/>
        <v>90</v>
      </c>
      <c r="AR1380" s="11">
        <f t="shared" si="381"/>
        <v>180</v>
      </c>
    </row>
    <row r="1381" spans="21:44" x14ac:dyDescent="0.25">
      <c r="U1381" s="12">
        <f t="shared" si="380"/>
        <v>90</v>
      </c>
      <c r="AR1381" s="11">
        <f t="shared" si="381"/>
        <v>180</v>
      </c>
    </row>
    <row r="1382" spans="21:44" x14ac:dyDescent="0.25">
      <c r="U1382" s="12">
        <f t="shared" si="380"/>
        <v>90</v>
      </c>
      <c r="AR1382" s="11">
        <f t="shared" si="381"/>
        <v>180</v>
      </c>
    </row>
    <row r="1383" spans="21:44" x14ac:dyDescent="0.25">
      <c r="U1383" s="12">
        <f t="shared" si="380"/>
        <v>90</v>
      </c>
      <c r="AR1383" s="11">
        <f t="shared" si="381"/>
        <v>180</v>
      </c>
    </row>
    <row r="1384" spans="21:44" x14ac:dyDescent="0.25">
      <c r="U1384" s="12">
        <f t="shared" si="380"/>
        <v>90</v>
      </c>
      <c r="AR1384" s="11">
        <f t="shared" si="381"/>
        <v>180</v>
      </c>
    </row>
    <row r="1385" spans="21:44" x14ac:dyDescent="0.25">
      <c r="U1385" s="12">
        <f t="shared" si="380"/>
        <v>90</v>
      </c>
      <c r="AR1385" s="11">
        <f t="shared" si="381"/>
        <v>180</v>
      </c>
    </row>
    <row r="1386" spans="21:44" x14ac:dyDescent="0.25">
      <c r="U1386" s="12">
        <f t="shared" si="380"/>
        <v>90</v>
      </c>
      <c r="AR1386" s="11">
        <f t="shared" si="381"/>
        <v>180</v>
      </c>
    </row>
    <row r="1387" spans="21:44" x14ac:dyDescent="0.25">
      <c r="U1387" s="12">
        <f t="shared" si="380"/>
        <v>90</v>
      </c>
      <c r="AR1387" s="11">
        <f t="shared" si="381"/>
        <v>180</v>
      </c>
    </row>
    <row r="1388" spans="21:44" x14ac:dyDescent="0.25">
      <c r="U1388" s="12">
        <f t="shared" si="380"/>
        <v>90</v>
      </c>
      <c r="AR1388" s="11">
        <f t="shared" si="381"/>
        <v>180</v>
      </c>
    </row>
    <row r="1389" spans="21:44" x14ac:dyDescent="0.25">
      <c r="U1389" s="12">
        <f t="shared" si="380"/>
        <v>90</v>
      </c>
      <c r="AR1389" s="11">
        <f t="shared" si="381"/>
        <v>180</v>
      </c>
    </row>
    <row r="1390" spans="21:44" x14ac:dyDescent="0.25">
      <c r="U1390" s="12">
        <f t="shared" si="380"/>
        <v>90</v>
      </c>
      <c r="AR1390" s="11">
        <f t="shared" si="381"/>
        <v>180</v>
      </c>
    </row>
    <row r="1391" spans="21:44" x14ac:dyDescent="0.25">
      <c r="U1391" s="12">
        <f t="shared" si="380"/>
        <v>90</v>
      </c>
      <c r="AR1391" s="11">
        <f t="shared" si="381"/>
        <v>180</v>
      </c>
    </row>
    <row r="1392" spans="21:44" x14ac:dyDescent="0.25">
      <c r="U1392" s="12">
        <f t="shared" si="380"/>
        <v>90</v>
      </c>
      <c r="AR1392" s="11">
        <f t="shared" si="381"/>
        <v>180</v>
      </c>
    </row>
    <row r="1393" spans="21:44" x14ac:dyDescent="0.25">
      <c r="U1393" s="12">
        <f t="shared" si="380"/>
        <v>90</v>
      </c>
      <c r="AR1393" s="11">
        <f t="shared" si="381"/>
        <v>180</v>
      </c>
    </row>
    <row r="1394" spans="21:44" x14ac:dyDescent="0.25">
      <c r="U1394" s="12">
        <f t="shared" si="380"/>
        <v>90</v>
      </c>
      <c r="AR1394" s="11">
        <f t="shared" si="381"/>
        <v>180</v>
      </c>
    </row>
    <row r="1395" spans="21:44" x14ac:dyDescent="0.25">
      <c r="U1395" s="12">
        <f t="shared" si="380"/>
        <v>90</v>
      </c>
      <c r="AR1395" s="11">
        <f t="shared" si="381"/>
        <v>180</v>
      </c>
    </row>
    <row r="1396" spans="21:44" x14ac:dyDescent="0.25">
      <c r="U1396" s="12">
        <f t="shared" si="380"/>
        <v>90</v>
      </c>
      <c r="AR1396" s="11">
        <f t="shared" si="381"/>
        <v>180</v>
      </c>
    </row>
    <row r="1397" spans="21:44" x14ac:dyDescent="0.25">
      <c r="U1397" s="12">
        <f t="shared" si="380"/>
        <v>90</v>
      </c>
      <c r="AR1397" s="11">
        <f t="shared" si="381"/>
        <v>180</v>
      </c>
    </row>
    <row r="1398" spans="21:44" x14ac:dyDescent="0.25">
      <c r="U1398" s="12">
        <f t="shared" si="380"/>
        <v>90</v>
      </c>
      <c r="AR1398" s="11">
        <f t="shared" si="381"/>
        <v>180</v>
      </c>
    </row>
    <row r="1399" spans="21:44" x14ac:dyDescent="0.25">
      <c r="U1399" s="12">
        <f t="shared" si="380"/>
        <v>90</v>
      </c>
      <c r="AR1399" s="11">
        <f t="shared" si="381"/>
        <v>180</v>
      </c>
    </row>
    <row r="1400" spans="21:44" x14ac:dyDescent="0.25">
      <c r="U1400" s="12">
        <f t="shared" si="380"/>
        <v>90</v>
      </c>
      <c r="AR1400" s="11">
        <f t="shared" si="381"/>
        <v>180</v>
      </c>
    </row>
    <row r="1401" spans="21:44" x14ac:dyDescent="0.25">
      <c r="U1401" s="12">
        <f t="shared" si="380"/>
        <v>90</v>
      </c>
      <c r="AR1401" s="11">
        <f t="shared" si="381"/>
        <v>180</v>
      </c>
    </row>
    <row r="1402" spans="21:44" x14ac:dyDescent="0.25">
      <c r="U1402" s="12">
        <f t="shared" si="380"/>
        <v>90</v>
      </c>
      <c r="AR1402" s="11">
        <f t="shared" si="381"/>
        <v>180</v>
      </c>
    </row>
    <row r="1403" spans="21:44" x14ac:dyDescent="0.25">
      <c r="U1403" s="12">
        <f t="shared" si="380"/>
        <v>90</v>
      </c>
      <c r="AR1403" s="11">
        <f t="shared" si="381"/>
        <v>180</v>
      </c>
    </row>
    <row r="1404" spans="21:44" x14ac:dyDescent="0.25">
      <c r="U1404" s="12">
        <f t="shared" si="380"/>
        <v>90</v>
      </c>
      <c r="AR1404" s="11">
        <f t="shared" si="381"/>
        <v>180</v>
      </c>
    </row>
    <row r="1405" spans="21:44" x14ac:dyDescent="0.25">
      <c r="U1405" s="12">
        <f t="shared" si="380"/>
        <v>90</v>
      </c>
      <c r="AR1405" s="11">
        <f t="shared" si="381"/>
        <v>180</v>
      </c>
    </row>
    <row r="1406" spans="21:44" x14ac:dyDescent="0.25">
      <c r="U1406" s="12">
        <f t="shared" si="380"/>
        <v>90</v>
      </c>
      <c r="AR1406" s="11">
        <f t="shared" si="381"/>
        <v>180</v>
      </c>
    </row>
    <row r="1407" spans="21:44" x14ac:dyDescent="0.25">
      <c r="U1407" s="12">
        <f t="shared" si="380"/>
        <v>90</v>
      </c>
      <c r="AR1407" s="11">
        <f t="shared" si="381"/>
        <v>180</v>
      </c>
    </row>
    <row r="1408" spans="21:44" x14ac:dyDescent="0.25">
      <c r="U1408" s="12">
        <f t="shared" si="380"/>
        <v>90</v>
      </c>
      <c r="AR1408" s="11">
        <f t="shared" si="381"/>
        <v>180</v>
      </c>
    </row>
    <row r="1409" spans="21:44" x14ac:dyDescent="0.25">
      <c r="U1409" s="12">
        <f t="shared" si="380"/>
        <v>90</v>
      </c>
      <c r="AR1409" s="11">
        <f t="shared" si="381"/>
        <v>180</v>
      </c>
    </row>
    <row r="1410" spans="21:44" x14ac:dyDescent="0.25">
      <c r="U1410" s="12">
        <f t="shared" si="380"/>
        <v>90</v>
      </c>
      <c r="AR1410" s="11">
        <f t="shared" si="381"/>
        <v>180</v>
      </c>
    </row>
    <row r="1411" spans="21:44" x14ac:dyDescent="0.25">
      <c r="U1411" s="12">
        <f t="shared" si="380"/>
        <v>90</v>
      </c>
      <c r="AR1411" s="11">
        <f t="shared" si="381"/>
        <v>180</v>
      </c>
    </row>
    <row r="1412" spans="21:44" x14ac:dyDescent="0.25">
      <c r="U1412" s="12">
        <f t="shared" si="380"/>
        <v>90</v>
      </c>
      <c r="AR1412" s="11">
        <f t="shared" si="381"/>
        <v>180</v>
      </c>
    </row>
    <row r="1413" spans="21:44" x14ac:dyDescent="0.25">
      <c r="U1413" s="12">
        <f t="shared" si="380"/>
        <v>90</v>
      </c>
      <c r="AR1413" s="11">
        <f t="shared" si="381"/>
        <v>180</v>
      </c>
    </row>
    <row r="1414" spans="21:44" x14ac:dyDescent="0.25">
      <c r="U1414" s="12">
        <f t="shared" si="380"/>
        <v>90</v>
      </c>
      <c r="AR1414" s="11">
        <f t="shared" si="381"/>
        <v>180</v>
      </c>
    </row>
    <row r="1415" spans="21:44" x14ac:dyDescent="0.25">
      <c r="U1415" s="12">
        <f t="shared" si="380"/>
        <v>90</v>
      </c>
      <c r="AR1415" s="11">
        <f t="shared" si="381"/>
        <v>180</v>
      </c>
    </row>
    <row r="1416" spans="21:44" x14ac:dyDescent="0.25">
      <c r="U1416" s="12">
        <f t="shared" si="380"/>
        <v>90</v>
      </c>
      <c r="AR1416" s="11">
        <f t="shared" si="381"/>
        <v>180</v>
      </c>
    </row>
    <row r="1417" spans="21:44" x14ac:dyDescent="0.25">
      <c r="U1417" s="12">
        <f t="shared" si="380"/>
        <v>90</v>
      </c>
      <c r="AR1417" s="11">
        <f t="shared" si="381"/>
        <v>180</v>
      </c>
    </row>
    <row r="1418" spans="21:44" x14ac:dyDescent="0.25">
      <c r="U1418" s="12">
        <f t="shared" si="380"/>
        <v>90</v>
      </c>
      <c r="AR1418" s="11">
        <f t="shared" si="381"/>
        <v>180</v>
      </c>
    </row>
    <row r="1419" spans="21:44" x14ac:dyDescent="0.25">
      <c r="U1419" s="12">
        <f t="shared" si="380"/>
        <v>90</v>
      </c>
      <c r="AR1419" s="11">
        <f t="shared" si="381"/>
        <v>180</v>
      </c>
    </row>
    <row r="1420" spans="21:44" x14ac:dyDescent="0.25">
      <c r="U1420" s="12">
        <f t="shared" si="380"/>
        <v>90</v>
      </c>
      <c r="AR1420" s="11">
        <f t="shared" si="381"/>
        <v>180</v>
      </c>
    </row>
    <row r="1421" spans="21:44" x14ac:dyDescent="0.25">
      <c r="U1421" s="12">
        <f t="shared" si="380"/>
        <v>90</v>
      </c>
      <c r="AR1421" s="11">
        <f t="shared" si="381"/>
        <v>180</v>
      </c>
    </row>
    <row r="1422" spans="21:44" x14ac:dyDescent="0.25">
      <c r="U1422" s="12">
        <f t="shared" si="380"/>
        <v>90</v>
      </c>
      <c r="AR1422" s="11">
        <f t="shared" si="381"/>
        <v>180</v>
      </c>
    </row>
    <row r="1423" spans="21:44" x14ac:dyDescent="0.25">
      <c r="U1423" s="12">
        <f t="shared" si="380"/>
        <v>90</v>
      </c>
      <c r="AR1423" s="11">
        <f t="shared" si="381"/>
        <v>180</v>
      </c>
    </row>
    <row r="1424" spans="21:44" x14ac:dyDescent="0.25">
      <c r="U1424" s="12">
        <f t="shared" si="380"/>
        <v>90</v>
      </c>
      <c r="AR1424" s="11">
        <f t="shared" si="381"/>
        <v>180</v>
      </c>
    </row>
    <row r="1425" spans="21:44" x14ac:dyDescent="0.25">
      <c r="U1425" s="12">
        <f t="shared" si="380"/>
        <v>90</v>
      </c>
      <c r="AR1425" s="11">
        <f t="shared" si="381"/>
        <v>180</v>
      </c>
    </row>
    <row r="1426" spans="21:44" x14ac:dyDescent="0.25">
      <c r="U1426" s="12">
        <f t="shared" si="380"/>
        <v>90</v>
      </c>
      <c r="AR1426" s="11">
        <f t="shared" si="381"/>
        <v>180</v>
      </c>
    </row>
    <row r="1427" spans="21:44" x14ac:dyDescent="0.25">
      <c r="U1427" s="12">
        <f t="shared" si="380"/>
        <v>90</v>
      </c>
      <c r="AR1427" s="11">
        <f t="shared" si="381"/>
        <v>180</v>
      </c>
    </row>
    <row r="1428" spans="21:44" x14ac:dyDescent="0.25">
      <c r="U1428" s="12">
        <f t="shared" si="380"/>
        <v>90</v>
      </c>
      <c r="AR1428" s="11">
        <f t="shared" si="381"/>
        <v>180</v>
      </c>
    </row>
    <row r="1429" spans="21:44" x14ac:dyDescent="0.25">
      <c r="U1429" s="12">
        <f t="shared" si="380"/>
        <v>90</v>
      </c>
      <c r="AR1429" s="11">
        <f t="shared" si="381"/>
        <v>180</v>
      </c>
    </row>
    <row r="1430" spans="21:44" x14ac:dyDescent="0.25">
      <c r="U1430" s="12">
        <f t="shared" si="380"/>
        <v>90</v>
      </c>
      <c r="AR1430" s="11">
        <f t="shared" si="381"/>
        <v>180</v>
      </c>
    </row>
    <row r="1431" spans="21:44" x14ac:dyDescent="0.25">
      <c r="U1431" s="12">
        <f t="shared" si="380"/>
        <v>90</v>
      </c>
      <c r="AR1431" s="11">
        <f t="shared" si="381"/>
        <v>180</v>
      </c>
    </row>
    <row r="1432" spans="21:44" x14ac:dyDescent="0.25">
      <c r="U1432" s="12">
        <f t="shared" si="380"/>
        <v>90</v>
      </c>
      <c r="AR1432" s="11">
        <f t="shared" si="381"/>
        <v>180</v>
      </c>
    </row>
    <row r="1433" spans="21:44" x14ac:dyDescent="0.25">
      <c r="U1433" s="12">
        <f t="shared" si="380"/>
        <v>90</v>
      </c>
      <c r="AR1433" s="11">
        <f t="shared" si="381"/>
        <v>180</v>
      </c>
    </row>
    <row r="1434" spans="21:44" x14ac:dyDescent="0.25">
      <c r="U1434" s="12">
        <f t="shared" si="380"/>
        <v>90</v>
      </c>
      <c r="AR1434" s="11">
        <f t="shared" si="381"/>
        <v>180</v>
      </c>
    </row>
    <row r="1435" spans="21:44" x14ac:dyDescent="0.25">
      <c r="U1435" s="12">
        <f t="shared" si="380"/>
        <v>90</v>
      </c>
      <c r="AR1435" s="11">
        <f t="shared" si="381"/>
        <v>180</v>
      </c>
    </row>
    <row r="1436" spans="21:44" x14ac:dyDescent="0.25">
      <c r="U1436" s="12">
        <f t="shared" ref="U1436:U1480" si="382">+T1436+90</f>
        <v>90</v>
      </c>
      <c r="AR1436" s="11">
        <f t="shared" ref="AR1436:AR1480" si="383">+AQ1436+180</f>
        <v>180</v>
      </c>
    </row>
    <row r="1437" spans="21:44" x14ac:dyDescent="0.25">
      <c r="U1437" s="12">
        <f t="shared" si="382"/>
        <v>90</v>
      </c>
      <c r="AR1437" s="11">
        <f t="shared" si="383"/>
        <v>180</v>
      </c>
    </row>
    <row r="1438" spans="21:44" x14ac:dyDescent="0.25">
      <c r="U1438" s="12">
        <f t="shared" si="382"/>
        <v>90</v>
      </c>
      <c r="AR1438" s="11">
        <f t="shared" si="383"/>
        <v>180</v>
      </c>
    </row>
    <row r="1439" spans="21:44" x14ac:dyDescent="0.25">
      <c r="U1439" s="12">
        <f t="shared" si="382"/>
        <v>90</v>
      </c>
      <c r="AR1439" s="11">
        <f t="shared" si="383"/>
        <v>180</v>
      </c>
    </row>
    <row r="1440" spans="21:44" x14ac:dyDescent="0.25">
      <c r="U1440" s="12">
        <f t="shared" si="382"/>
        <v>90</v>
      </c>
      <c r="AR1440" s="11">
        <f t="shared" si="383"/>
        <v>180</v>
      </c>
    </row>
    <row r="1441" spans="21:44" x14ac:dyDescent="0.25">
      <c r="U1441" s="12">
        <f t="shared" si="382"/>
        <v>90</v>
      </c>
      <c r="AR1441" s="11">
        <f t="shared" si="383"/>
        <v>180</v>
      </c>
    </row>
    <row r="1442" spans="21:44" x14ac:dyDescent="0.25">
      <c r="U1442" s="12">
        <f t="shared" si="382"/>
        <v>90</v>
      </c>
      <c r="AR1442" s="11">
        <f t="shared" si="383"/>
        <v>180</v>
      </c>
    </row>
    <row r="1443" spans="21:44" x14ac:dyDescent="0.25">
      <c r="U1443" s="12">
        <f t="shared" si="382"/>
        <v>90</v>
      </c>
      <c r="AR1443" s="11">
        <f t="shared" si="383"/>
        <v>180</v>
      </c>
    </row>
    <row r="1444" spans="21:44" x14ac:dyDescent="0.25">
      <c r="U1444" s="12">
        <f t="shared" si="382"/>
        <v>90</v>
      </c>
      <c r="AR1444" s="11">
        <f t="shared" si="383"/>
        <v>180</v>
      </c>
    </row>
    <row r="1445" spans="21:44" x14ac:dyDescent="0.25">
      <c r="U1445" s="12">
        <f t="shared" si="382"/>
        <v>90</v>
      </c>
      <c r="AR1445" s="11">
        <f t="shared" si="383"/>
        <v>180</v>
      </c>
    </row>
    <row r="1446" spans="21:44" x14ac:dyDescent="0.25">
      <c r="U1446" s="12">
        <f t="shared" si="382"/>
        <v>90</v>
      </c>
      <c r="AR1446" s="11">
        <f t="shared" si="383"/>
        <v>180</v>
      </c>
    </row>
    <row r="1447" spans="21:44" x14ac:dyDescent="0.25">
      <c r="U1447" s="12">
        <f t="shared" si="382"/>
        <v>90</v>
      </c>
      <c r="AR1447" s="11">
        <f t="shared" si="383"/>
        <v>180</v>
      </c>
    </row>
    <row r="1448" spans="21:44" x14ac:dyDescent="0.25">
      <c r="U1448" s="12">
        <f t="shared" si="382"/>
        <v>90</v>
      </c>
      <c r="AR1448" s="11">
        <f t="shared" si="383"/>
        <v>180</v>
      </c>
    </row>
    <row r="1449" spans="21:44" x14ac:dyDescent="0.25">
      <c r="U1449" s="12">
        <f t="shared" si="382"/>
        <v>90</v>
      </c>
      <c r="AR1449" s="11">
        <f t="shared" si="383"/>
        <v>180</v>
      </c>
    </row>
    <row r="1450" spans="21:44" x14ac:dyDescent="0.25">
      <c r="U1450" s="12">
        <f t="shared" si="382"/>
        <v>90</v>
      </c>
      <c r="AR1450" s="11">
        <f t="shared" si="383"/>
        <v>180</v>
      </c>
    </row>
    <row r="1451" spans="21:44" x14ac:dyDescent="0.25">
      <c r="U1451" s="12">
        <f t="shared" si="382"/>
        <v>90</v>
      </c>
      <c r="AR1451" s="11">
        <f t="shared" si="383"/>
        <v>180</v>
      </c>
    </row>
    <row r="1452" spans="21:44" x14ac:dyDescent="0.25">
      <c r="U1452" s="12">
        <f t="shared" si="382"/>
        <v>90</v>
      </c>
      <c r="AR1452" s="11">
        <f t="shared" si="383"/>
        <v>180</v>
      </c>
    </row>
    <row r="1453" spans="21:44" x14ac:dyDescent="0.25">
      <c r="U1453" s="12">
        <f t="shared" si="382"/>
        <v>90</v>
      </c>
      <c r="AR1453" s="11">
        <f t="shared" si="383"/>
        <v>180</v>
      </c>
    </row>
    <row r="1454" spans="21:44" x14ac:dyDescent="0.25">
      <c r="U1454" s="12">
        <f t="shared" si="382"/>
        <v>90</v>
      </c>
      <c r="AR1454" s="11">
        <f t="shared" si="383"/>
        <v>180</v>
      </c>
    </row>
    <row r="1455" spans="21:44" x14ac:dyDescent="0.25">
      <c r="U1455" s="12">
        <f t="shared" si="382"/>
        <v>90</v>
      </c>
      <c r="AR1455" s="11">
        <f t="shared" si="383"/>
        <v>180</v>
      </c>
    </row>
    <row r="1456" spans="21:44" x14ac:dyDescent="0.25">
      <c r="U1456" s="12">
        <f t="shared" si="382"/>
        <v>90</v>
      </c>
      <c r="AR1456" s="11">
        <f t="shared" si="383"/>
        <v>180</v>
      </c>
    </row>
    <row r="1457" spans="21:44" x14ac:dyDescent="0.25">
      <c r="U1457" s="12">
        <f t="shared" si="382"/>
        <v>90</v>
      </c>
      <c r="AR1457" s="11">
        <f t="shared" si="383"/>
        <v>180</v>
      </c>
    </row>
    <row r="1458" spans="21:44" x14ac:dyDescent="0.25">
      <c r="U1458" s="12">
        <f t="shared" si="382"/>
        <v>90</v>
      </c>
      <c r="AR1458" s="11">
        <f t="shared" si="383"/>
        <v>180</v>
      </c>
    </row>
    <row r="1459" spans="21:44" x14ac:dyDescent="0.25">
      <c r="U1459" s="12">
        <f t="shared" si="382"/>
        <v>90</v>
      </c>
      <c r="AR1459" s="11">
        <f t="shared" si="383"/>
        <v>180</v>
      </c>
    </row>
    <row r="1460" spans="21:44" x14ac:dyDescent="0.25">
      <c r="U1460" s="12">
        <f t="shared" si="382"/>
        <v>90</v>
      </c>
      <c r="AR1460" s="11">
        <f t="shared" si="383"/>
        <v>180</v>
      </c>
    </row>
    <row r="1461" spans="21:44" x14ac:dyDescent="0.25">
      <c r="U1461" s="12">
        <f t="shared" si="382"/>
        <v>90</v>
      </c>
      <c r="AR1461" s="11">
        <f t="shared" si="383"/>
        <v>180</v>
      </c>
    </row>
    <row r="1462" spans="21:44" x14ac:dyDescent="0.25">
      <c r="U1462" s="12">
        <f t="shared" si="382"/>
        <v>90</v>
      </c>
      <c r="AR1462" s="11">
        <f t="shared" si="383"/>
        <v>180</v>
      </c>
    </row>
    <row r="1463" spans="21:44" x14ac:dyDescent="0.25">
      <c r="U1463" s="12">
        <f t="shared" si="382"/>
        <v>90</v>
      </c>
      <c r="AR1463" s="11">
        <f t="shared" si="383"/>
        <v>180</v>
      </c>
    </row>
    <row r="1464" spans="21:44" x14ac:dyDescent="0.25">
      <c r="U1464" s="12">
        <f t="shared" si="382"/>
        <v>90</v>
      </c>
      <c r="AR1464" s="11">
        <f t="shared" si="383"/>
        <v>180</v>
      </c>
    </row>
    <row r="1465" spans="21:44" x14ac:dyDescent="0.25">
      <c r="U1465" s="12">
        <f t="shared" si="382"/>
        <v>90</v>
      </c>
      <c r="AR1465" s="11">
        <f t="shared" si="383"/>
        <v>180</v>
      </c>
    </row>
    <row r="1466" spans="21:44" x14ac:dyDescent="0.25">
      <c r="U1466" s="12">
        <f t="shared" si="382"/>
        <v>90</v>
      </c>
      <c r="AR1466" s="11">
        <f t="shared" si="383"/>
        <v>180</v>
      </c>
    </row>
    <row r="1467" spans="21:44" x14ac:dyDescent="0.25">
      <c r="U1467" s="12">
        <f t="shared" si="382"/>
        <v>90</v>
      </c>
      <c r="AR1467" s="11">
        <f t="shared" si="383"/>
        <v>180</v>
      </c>
    </row>
    <row r="1468" spans="21:44" x14ac:dyDescent="0.25">
      <c r="U1468" s="12">
        <f t="shared" si="382"/>
        <v>90</v>
      </c>
      <c r="AR1468" s="11">
        <f t="shared" si="383"/>
        <v>180</v>
      </c>
    </row>
    <row r="1469" spans="21:44" x14ac:dyDescent="0.25">
      <c r="U1469" s="12">
        <f t="shared" si="382"/>
        <v>90</v>
      </c>
      <c r="AR1469" s="11">
        <f t="shared" si="383"/>
        <v>180</v>
      </c>
    </row>
    <row r="1470" spans="21:44" x14ac:dyDescent="0.25">
      <c r="U1470" s="12">
        <f t="shared" si="382"/>
        <v>90</v>
      </c>
      <c r="AR1470" s="11">
        <f t="shared" si="383"/>
        <v>180</v>
      </c>
    </row>
    <row r="1471" spans="21:44" x14ac:dyDescent="0.25">
      <c r="U1471" s="12">
        <f t="shared" si="382"/>
        <v>90</v>
      </c>
      <c r="AR1471" s="11">
        <f t="shared" si="383"/>
        <v>180</v>
      </c>
    </row>
    <row r="1472" spans="21:44" x14ac:dyDescent="0.25">
      <c r="U1472" s="12">
        <f t="shared" si="382"/>
        <v>90</v>
      </c>
      <c r="AR1472" s="11">
        <f t="shared" si="383"/>
        <v>180</v>
      </c>
    </row>
    <row r="1473" spans="21:44" x14ac:dyDescent="0.25">
      <c r="U1473" s="12">
        <f t="shared" si="382"/>
        <v>90</v>
      </c>
      <c r="AR1473" s="11">
        <f t="shared" si="383"/>
        <v>180</v>
      </c>
    </row>
    <row r="1474" spans="21:44" x14ac:dyDescent="0.25">
      <c r="U1474" s="12">
        <f t="shared" si="382"/>
        <v>90</v>
      </c>
      <c r="AR1474" s="11">
        <f t="shared" si="383"/>
        <v>180</v>
      </c>
    </row>
    <row r="1475" spans="21:44" x14ac:dyDescent="0.25">
      <c r="U1475" s="12">
        <f t="shared" si="382"/>
        <v>90</v>
      </c>
      <c r="AR1475" s="11">
        <f t="shared" si="383"/>
        <v>180</v>
      </c>
    </row>
    <row r="1476" spans="21:44" x14ac:dyDescent="0.25">
      <c r="U1476" s="12">
        <f t="shared" si="382"/>
        <v>90</v>
      </c>
      <c r="AR1476" s="11">
        <f t="shared" si="383"/>
        <v>180</v>
      </c>
    </row>
    <row r="1477" spans="21:44" x14ac:dyDescent="0.25">
      <c r="U1477" s="12">
        <f t="shared" si="382"/>
        <v>90</v>
      </c>
      <c r="AR1477" s="11">
        <f t="shared" si="383"/>
        <v>180</v>
      </c>
    </row>
    <row r="1478" spans="21:44" x14ac:dyDescent="0.25">
      <c r="U1478" s="12">
        <f t="shared" si="382"/>
        <v>90</v>
      </c>
      <c r="AR1478" s="11">
        <f t="shared" si="383"/>
        <v>180</v>
      </c>
    </row>
    <row r="1479" spans="21:44" x14ac:dyDescent="0.25">
      <c r="U1479" s="12">
        <f t="shared" si="382"/>
        <v>90</v>
      </c>
      <c r="AR1479" s="11">
        <f t="shared" si="383"/>
        <v>180</v>
      </c>
    </row>
    <row r="1480" spans="21:44" x14ac:dyDescent="0.25">
      <c r="U1480" s="12">
        <f t="shared" si="382"/>
        <v>90</v>
      </c>
      <c r="AR1480" s="11">
        <f t="shared" si="383"/>
        <v>180</v>
      </c>
    </row>
  </sheetData>
  <autoFilter ref="A1:BY544" xr:uid="{00000000-0001-0000-0000-000000000000}"/>
  <customSheetViews>
    <customSheetView guid="{46562B53-97FB-44B4-810A-31059788A4CC}" showPageBreaks="1" showAutoFilter="1" view="pageBreakPreview">
      <selection activeCell="B9" sqref="B9"/>
      <colBreaks count="1" manualBreakCount="1">
        <brk id="8" max="1048575" man="1"/>
      </colBreaks>
      <pageMargins left="0.17" right="0.17" top="0.75" bottom="0.75" header="0.3" footer="0.3"/>
      <pageSetup paperSize="9" scale="60" orientation="portrait" r:id="rId1"/>
      <autoFilter ref="A1:BY547" xr:uid="{A0BC2896-9244-42DF-96E7-48E7282BEE97}"/>
    </customSheetView>
    <customSheetView guid="{37369044-04C2-45ED-B464-7808AE5806EC}" scale="115" showPageBreaks="1" showAutoFilter="1" view="pageBreakPreview">
      <pane ySplit="1" topLeftCell="A25" activePane="bottomLeft"/>
      <selection pane="bottomLeft" activeCell="F31" sqref="F31"/>
      <colBreaks count="1" manualBreakCount="1">
        <brk id="8" max="1048575" man="1"/>
      </colBreaks>
      <pageMargins left="0.17" right="0.17" top="0.75" bottom="0.75" header="0.3" footer="0.3"/>
      <pageSetup paperSize="9" scale="60" orientation="portrait" r:id="rId2"/>
      <autoFilter ref="A1:BY547" xr:uid="{A126CE8E-1554-46A6-A700-F56A5849E5B2}"/>
    </customSheetView>
    <customSheetView guid="{BFC22685-EB79-466A-B217-F5B81B1EEAA3}" scale="115" showPageBreaks="1" showAutoFilter="1" view="pageBreakPreview">
      <pane ySplit="1" topLeftCell="A19" activePane="bottomLeft" state="frozen"/>
      <selection pane="bottomLeft" activeCell="A36" sqref="A36"/>
      <colBreaks count="1" manualBreakCount="1">
        <brk id="8" max="1048575" man="1"/>
      </colBreaks>
      <pageMargins left="0.17" right="0.17" top="0.75" bottom="0.75" header="0.3" footer="0.3"/>
      <pageSetup paperSize="9" scale="60" orientation="portrait" r:id="rId3"/>
      <autoFilter ref="A1:BY547" xr:uid="{26C051E2-FF05-474B-A29B-CC0482872671}"/>
    </customSheetView>
  </customSheetViews>
  <pageMargins left="0.17" right="0.17" top="0.75" bottom="0.75" header="0.3" footer="0.3"/>
  <pageSetup paperSize="9" scale="60" orientation="portrait" r:id="rId4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"/>
  <sheetViews>
    <sheetView zoomScale="160" zoomScaleNormal="160" workbookViewId="0">
      <selection activeCell="B17" sqref="B17"/>
    </sheetView>
  </sheetViews>
  <sheetFormatPr defaultColWidth="9" defaultRowHeight="11.25" x14ac:dyDescent="0.2"/>
  <cols>
    <col min="1" max="1" width="22.85546875" style="1" bestFit="1" customWidth="1"/>
    <col min="2" max="2" width="7.5703125" style="1" customWidth="1"/>
    <col min="3" max="3" width="8.7109375" style="1" bestFit="1" customWidth="1"/>
    <col min="4" max="4" width="8.28515625" style="1" bestFit="1" customWidth="1"/>
    <col min="5" max="5" width="5" style="2" bestFit="1" customWidth="1"/>
    <col min="6" max="16384" width="9" style="1"/>
  </cols>
  <sheetData>
    <row r="1" spans="1:5" ht="42" customHeight="1" x14ac:dyDescent="0.2">
      <c r="A1" s="3" t="s">
        <v>5</v>
      </c>
      <c r="B1" s="4" t="s">
        <v>52</v>
      </c>
      <c r="C1" s="5" t="s">
        <v>6</v>
      </c>
      <c r="D1" s="5" t="s">
        <v>7</v>
      </c>
      <c r="E1" s="3" t="s">
        <v>47</v>
      </c>
    </row>
    <row r="2" spans="1:5" ht="9" customHeight="1" x14ac:dyDescent="0.2">
      <c r="A2" s="7" t="s">
        <v>8</v>
      </c>
      <c r="B2" s="74">
        <v>0.5</v>
      </c>
      <c r="C2" s="7"/>
      <c r="D2" s="7"/>
      <c r="E2" s="6">
        <v>1</v>
      </c>
    </row>
    <row r="3" spans="1:5" ht="9" customHeight="1" x14ac:dyDescent="0.2">
      <c r="A3" s="7" t="s">
        <v>9</v>
      </c>
      <c r="B3" s="74">
        <v>0.5</v>
      </c>
      <c r="C3" s="7"/>
      <c r="D3" s="7"/>
      <c r="E3" s="6">
        <v>2</v>
      </c>
    </row>
    <row r="4" spans="1:5" ht="9" customHeight="1" x14ac:dyDescent="0.2">
      <c r="A4" s="7" t="s">
        <v>10</v>
      </c>
      <c r="B4" s="74">
        <v>0.5</v>
      </c>
      <c r="C4" s="7"/>
      <c r="D4" s="7"/>
      <c r="E4" s="6">
        <v>3</v>
      </c>
    </row>
    <row r="5" spans="1:5" ht="9" customHeight="1" x14ac:dyDescent="0.2">
      <c r="A5" s="7" t="s">
        <v>11</v>
      </c>
      <c r="B5" s="74">
        <v>0.5</v>
      </c>
      <c r="C5" s="7"/>
      <c r="D5" s="7"/>
      <c r="E5" s="6">
        <v>4</v>
      </c>
    </row>
    <row r="6" spans="1:5" ht="9" customHeight="1" x14ac:dyDescent="0.2">
      <c r="A6" s="7" t="s">
        <v>53</v>
      </c>
      <c r="B6" s="74">
        <v>0.5</v>
      </c>
      <c r="C6" s="8">
        <v>45324</v>
      </c>
      <c r="D6" s="7"/>
      <c r="E6" s="6">
        <v>5</v>
      </c>
    </row>
    <row r="7" spans="1:5" ht="9" customHeight="1" x14ac:dyDescent="0.2">
      <c r="A7" s="7" t="s">
        <v>12</v>
      </c>
      <c r="B7" s="74">
        <v>0.5</v>
      </c>
      <c r="C7" s="7"/>
      <c r="D7" s="7"/>
      <c r="E7" s="6">
        <v>6</v>
      </c>
    </row>
    <row r="8" spans="1:5" ht="9" customHeight="1" x14ac:dyDescent="0.2">
      <c r="A8" s="7" t="s">
        <v>13</v>
      </c>
      <c r="B8" s="74">
        <v>0.5</v>
      </c>
      <c r="C8" s="7"/>
      <c r="D8" s="7"/>
      <c r="E8" s="6">
        <v>7</v>
      </c>
    </row>
    <row r="9" spans="1:5" ht="9" customHeight="1" x14ac:dyDescent="0.2">
      <c r="A9" s="7" t="s">
        <v>14</v>
      </c>
      <c r="B9" s="74">
        <v>0.5</v>
      </c>
      <c r="C9" s="7"/>
      <c r="D9" s="7"/>
      <c r="E9" s="6">
        <v>8</v>
      </c>
    </row>
    <row r="10" spans="1:5" ht="9" customHeight="1" x14ac:dyDescent="0.2">
      <c r="A10" s="7" t="s">
        <v>15</v>
      </c>
      <c r="B10" s="74">
        <v>0.5</v>
      </c>
      <c r="C10" s="7"/>
      <c r="D10" s="7"/>
      <c r="E10" s="6">
        <v>9</v>
      </c>
    </row>
    <row r="11" spans="1:5" ht="21" customHeight="1" x14ac:dyDescent="0.2">
      <c r="A11" s="3" t="s">
        <v>5</v>
      </c>
      <c r="B11" s="9" t="s">
        <v>54</v>
      </c>
      <c r="C11" s="5" t="s">
        <v>6</v>
      </c>
      <c r="D11" s="5" t="s">
        <v>7</v>
      </c>
      <c r="E11" s="3" t="s">
        <v>47</v>
      </c>
    </row>
    <row r="12" spans="1:5" ht="9" customHeight="1" x14ac:dyDescent="0.2">
      <c r="A12" s="7" t="s">
        <v>16</v>
      </c>
      <c r="B12" s="74">
        <v>1</v>
      </c>
      <c r="C12" s="7"/>
      <c r="D12" s="7"/>
      <c r="E12" s="6">
        <v>1</v>
      </c>
    </row>
    <row r="13" spans="1:5" ht="9" customHeight="1" x14ac:dyDescent="0.2">
      <c r="A13" s="7" t="s">
        <v>17</v>
      </c>
      <c r="B13" s="74">
        <v>1</v>
      </c>
      <c r="C13" s="7"/>
      <c r="D13" s="7"/>
      <c r="E13" s="6">
        <v>2</v>
      </c>
    </row>
    <row r="14" spans="1:5" ht="9" customHeight="1" x14ac:dyDescent="0.2">
      <c r="A14" s="7" t="s">
        <v>18</v>
      </c>
      <c r="B14" s="74">
        <v>1</v>
      </c>
      <c r="C14" s="7"/>
      <c r="D14" s="7"/>
      <c r="E14" s="6">
        <v>3</v>
      </c>
    </row>
    <row r="15" spans="1:5" ht="9" customHeight="1" x14ac:dyDescent="0.2">
      <c r="A15" s="7" t="s">
        <v>19</v>
      </c>
      <c r="B15" s="74">
        <v>1</v>
      </c>
      <c r="C15" s="7"/>
      <c r="D15" s="7"/>
      <c r="E15" s="6">
        <v>4</v>
      </c>
    </row>
    <row r="16" spans="1:5" ht="9" customHeight="1" x14ac:dyDescent="0.2">
      <c r="A16" s="7" t="s">
        <v>20</v>
      </c>
      <c r="B16" s="74">
        <v>1</v>
      </c>
      <c r="C16" s="7"/>
      <c r="D16" s="7"/>
      <c r="E16" s="6">
        <v>5</v>
      </c>
    </row>
    <row r="17" spans="1:5" ht="9" customHeight="1" x14ac:dyDescent="0.2">
      <c r="A17" s="10" t="s">
        <v>51</v>
      </c>
      <c r="B17" s="74">
        <v>1</v>
      </c>
      <c r="C17" s="8">
        <v>45324</v>
      </c>
      <c r="D17" s="7"/>
      <c r="E17" s="6">
        <v>6</v>
      </c>
    </row>
    <row r="18" spans="1:5" ht="9" customHeight="1" x14ac:dyDescent="0.2">
      <c r="A18" s="7" t="s">
        <v>21</v>
      </c>
      <c r="B18" s="74">
        <v>1</v>
      </c>
      <c r="C18" s="7"/>
      <c r="D18" s="7"/>
      <c r="E18" s="6">
        <v>7</v>
      </c>
    </row>
    <row r="19" spans="1:5" ht="9" customHeight="1" x14ac:dyDescent="0.2">
      <c r="A19" s="7" t="s">
        <v>22</v>
      </c>
      <c r="B19" s="74">
        <v>1</v>
      </c>
      <c r="C19" s="7"/>
      <c r="D19" s="7"/>
      <c r="E19" s="6">
        <v>8</v>
      </c>
    </row>
    <row r="20" spans="1:5" ht="9" customHeight="1" x14ac:dyDescent="0.2">
      <c r="A20" s="7" t="s">
        <v>23</v>
      </c>
      <c r="B20" s="74">
        <v>1</v>
      </c>
      <c r="C20" s="7"/>
      <c r="D20" s="7"/>
      <c r="E20" s="6">
        <v>9</v>
      </c>
    </row>
    <row r="21" spans="1:5" ht="9" customHeight="1" x14ac:dyDescent="0.2">
      <c r="A21" s="7" t="s">
        <v>24</v>
      </c>
      <c r="B21" s="74">
        <v>1</v>
      </c>
      <c r="C21" s="7"/>
      <c r="D21" s="7"/>
      <c r="E21" s="6">
        <v>10</v>
      </c>
    </row>
    <row r="22" spans="1:5" ht="9" customHeight="1" x14ac:dyDescent="0.2">
      <c r="A22" s="7" t="s">
        <v>25</v>
      </c>
      <c r="B22" s="74">
        <v>1</v>
      </c>
      <c r="C22" s="7"/>
      <c r="D22" s="7"/>
      <c r="E22" s="6">
        <v>11</v>
      </c>
    </row>
    <row r="23" spans="1:5" ht="9" customHeight="1" x14ac:dyDescent="0.2">
      <c r="A23" s="7" t="s">
        <v>26</v>
      </c>
      <c r="B23" s="74">
        <v>1</v>
      </c>
      <c r="C23" s="7"/>
      <c r="D23" s="7"/>
      <c r="E23" s="6">
        <v>12</v>
      </c>
    </row>
    <row r="24" spans="1:5" ht="9" customHeight="1" x14ac:dyDescent="0.2">
      <c r="A24" s="10" t="s">
        <v>48</v>
      </c>
      <c r="B24" s="74">
        <v>1</v>
      </c>
      <c r="C24" s="8">
        <v>45324</v>
      </c>
      <c r="D24" s="7"/>
      <c r="E24" s="6">
        <v>13</v>
      </c>
    </row>
    <row r="25" spans="1:5" ht="9" customHeight="1" x14ac:dyDescent="0.2">
      <c r="A25" s="7" t="s">
        <v>27</v>
      </c>
      <c r="B25" s="74">
        <v>1</v>
      </c>
      <c r="C25" s="7"/>
      <c r="D25" s="7"/>
      <c r="E25" s="6">
        <v>14</v>
      </c>
    </row>
    <row r="26" spans="1:5" ht="9" customHeight="1" x14ac:dyDescent="0.2">
      <c r="A26" s="7" t="s">
        <v>28</v>
      </c>
      <c r="B26" s="74">
        <v>1</v>
      </c>
      <c r="C26" s="7"/>
      <c r="D26" s="7"/>
      <c r="E26" s="6">
        <v>15</v>
      </c>
    </row>
    <row r="27" spans="1:5" ht="9" customHeight="1" x14ac:dyDescent="0.2">
      <c r="A27" s="7" t="s">
        <v>29</v>
      </c>
      <c r="B27" s="74">
        <v>1</v>
      </c>
      <c r="C27" s="7"/>
      <c r="D27" s="7"/>
      <c r="E27" s="6">
        <v>16</v>
      </c>
    </row>
    <row r="28" spans="1:5" ht="9" customHeight="1" x14ac:dyDescent="0.2">
      <c r="A28" s="7" t="s">
        <v>30</v>
      </c>
      <c r="B28" s="74">
        <v>1</v>
      </c>
      <c r="C28" s="7"/>
      <c r="D28" s="7"/>
      <c r="E28" s="6">
        <v>17</v>
      </c>
    </row>
    <row r="29" spans="1:5" ht="9" customHeight="1" x14ac:dyDescent="0.2">
      <c r="A29" s="10" t="s">
        <v>50</v>
      </c>
      <c r="B29" s="74">
        <v>1</v>
      </c>
      <c r="C29" s="8">
        <v>45324</v>
      </c>
      <c r="D29" s="7"/>
      <c r="E29" s="6">
        <v>18</v>
      </c>
    </row>
    <row r="30" spans="1:5" ht="9" customHeight="1" x14ac:dyDescent="0.2">
      <c r="A30" s="7" t="s">
        <v>31</v>
      </c>
      <c r="B30" s="74">
        <v>1</v>
      </c>
      <c r="C30" s="7"/>
      <c r="D30" s="7"/>
      <c r="E30" s="6">
        <v>19</v>
      </c>
    </row>
    <row r="31" spans="1:5" ht="9" customHeight="1" x14ac:dyDescent="0.2">
      <c r="A31" s="7" t="s">
        <v>32</v>
      </c>
      <c r="B31" s="74">
        <v>1</v>
      </c>
      <c r="C31" s="7"/>
      <c r="D31" s="7"/>
      <c r="E31" s="6">
        <v>20</v>
      </c>
    </row>
    <row r="32" spans="1:5" ht="9" customHeight="1" x14ac:dyDescent="0.2">
      <c r="A32" s="7" t="s">
        <v>33</v>
      </c>
      <c r="B32" s="74">
        <v>1</v>
      </c>
      <c r="C32" s="7"/>
      <c r="D32" s="7"/>
      <c r="E32" s="6">
        <v>21</v>
      </c>
    </row>
    <row r="33" spans="1:5" ht="9" customHeight="1" x14ac:dyDescent="0.2">
      <c r="A33" s="7" t="s">
        <v>34</v>
      </c>
      <c r="B33" s="74">
        <v>1</v>
      </c>
      <c r="C33" s="7"/>
      <c r="D33" s="7"/>
      <c r="E33" s="6">
        <v>22</v>
      </c>
    </row>
    <row r="34" spans="1:5" ht="9" customHeight="1" x14ac:dyDescent="0.2">
      <c r="A34" s="10" t="s">
        <v>49</v>
      </c>
      <c r="B34" s="74">
        <v>1</v>
      </c>
      <c r="C34" s="8">
        <v>45324</v>
      </c>
      <c r="D34" s="7"/>
      <c r="E34" s="6">
        <v>23</v>
      </c>
    </row>
    <row r="35" spans="1:5" ht="9" customHeight="1" x14ac:dyDescent="0.2">
      <c r="A35" s="7" t="s">
        <v>35</v>
      </c>
      <c r="B35" s="74">
        <v>1</v>
      </c>
      <c r="C35" s="7"/>
      <c r="D35" s="8">
        <v>45324</v>
      </c>
      <c r="E35" s="6">
        <v>24</v>
      </c>
    </row>
    <row r="36" spans="1:5" ht="9" customHeight="1" x14ac:dyDescent="0.2">
      <c r="A36" s="7" t="s">
        <v>36</v>
      </c>
      <c r="B36" s="74">
        <v>1</v>
      </c>
      <c r="C36" s="7"/>
      <c r="D36" s="7"/>
      <c r="E36" s="6">
        <v>25</v>
      </c>
    </row>
    <row r="37" spans="1:5" ht="9" customHeight="1" x14ac:dyDescent="0.2">
      <c r="A37" s="7" t="s">
        <v>37</v>
      </c>
      <c r="B37" s="74">
        <v>1</v>
      </c>
      <c r="C37" s="7"/>
      <c r="D37" s="7"/>
      <c r="E37" s="6">
        <v>26</v>
      </c>
    </row>
    <row r="38" spans="1:5" ht="9" customHeight="1" x14ac:dyDescent="0.2">
      <c r="A38" s="7" t="s">
        <v>38</v>
      </c>
      <c r="B38" s="74">
        <v>1</v>
      </c>
      <c r="C38" s="7"/>
      <c r="D38" s="7"/>
      <c r="E38" s="6">
        <v>27</v>
      </c>
    </row>
    <row r="39" spans="1:5" ht="9" customHeight="1" x14ac:dyDescent="0.2">
      <c r="A39" s="7" t="s">
        <v>39</v>
      </c>
      <c r="B39" s="74">
        <v>1</v>
      </c>
      <c r="C39" s="7"/>
      <c r="D39" s="7"/>
      <c r="E39" s="6">
        <v>28</v>
      </c>
    </row>
    <row r="40" spans="1:5" ht="9" customHeight="1" x14ac:dyDescent="0.2">
      <c r="A40" s="7" t="s">
        <v>40</v>
      </c>
      <c r="B40" s="74">
        <v>1</v>
      </c>
      <c r="C40" s="7"/>
      <c r="D40" s="8">
        <v>45324</v>
      </c>
      <c r="E40" s="6">
        <v>29</v>
      </c>
    </row>
    <row r="41" spans="1:5" ht="9" customHeight="1" x14ac:dyDescent="0.2">
      <c r="A41" s="7" t="s">
        <v>41</v>
      </c>
      <c r="B41" s="74">
        <v>1</v>
      </c>
      <c r="C41" s="7"/>
      <c r="D41" s="7"/>
      <c r="E41" s="6">
        <v>30</v>
      </c>
    </row>
    <row r="42" spans="1:5" ht="9" customHeight="1" x14ac:dyDescent="0.2">
      <c r="A42" s="7" t="s">
        <v>42</v>
      </c>
      <c r="B42" s="74">
        <v>1</v>
      </c>
      <c r="C42" s="7"/>
      <c r="D42" s="7"/>
      <c r="E42" s="6">
        <v>31</v>
      </c>
    </row>
    <row r="43" spans="1:5" ht="9" customHeight="1" x14ac:dyDescent="0.2">
      <c r="A43" s="7" t="s">
        <v>43</v>
      </c>
      <c r="B43" s="74">
        <v>1</v>
      </c>
      <c r="C43" s="7"/>
      <c r="D43" s="7"/>
      <c r="E43" s="6">
        <v>32</v>
      </c>
    </row>
    <row r="44" spans="1:5" ht="9" customHeight="1" x14ac:dyDescent="0.2">
      <c r="A44" s="7" t="s">
        <v>44</v>
      </c>
      <c r="B44" s="74">
        <v>1</v>
      </c>
      <c r="C44" s="7"/>
      <c r="D44" s="7"/>
      <c r="E44" s="6">
        <v>33</v>
      </c>
    </row>
    <row r="45" spans="1:5" ht="9" customHeight="1" x14ac:dyDescent="0.2">
      <c r="A45" s="7" t="s">
        <v>45</v>
      </c>
      <c r="B45" s="74">
        <v>1</v>
      </c>
      <c r="C45" s="7"/>
      <c r="D45" s="7"/>
      <c r="E45" s="6">
        <v>34</v>
      </c>
    </row>
    <row r="46" spans="1:5" ht="9" customHeight="1" x14ac:dyDescent="0.2">
      <c r="A46" s="7" t="s">
        <v>46</v>
      </c>
      <c r="B46" s="74">
        <v>1</v>
      </c>
      <c r="C46" s="7"/>
      <c r="D46" s="7"/>
      <c r="E46" s="6">
        <v>35</v>
      </c>
    </row>
  </sheetData>
  <sortState xmlns:xlrd2="http://schemas.microsoft.com/office/spreadsheetml/2017/richdata2" ref="A12:D46">
    <sortCondition ref="A12:A46"/>
  </sortState>
  <customSheetViews>
    <customSheetView guid="{46562B53-97FB-44B4-810A-31059788A4CC}" scale="160">
      <selection activeCell="A7" sqref="A7"/>
      <pageMargins left="0.7" right="0.7" top="0.75" bottom="0.75" header="0.3" footer="0.3"/>
      <pageSetup paperSize="9" orientation="portrait" horizontalDpi="0" verticalDpi="0" r:id="rId1"/>
    </customSheetView>
    <customSheetView guid="{37369044-04C2-45ED-B464-7808AE5806EC}" scale="160">
      <selection activeCell="A6" sqref="A6:XFD6"/>
      <pageMargins left="0.7" right="0.7" top="0.75" bottom="0.75" header="0.3" footer="0.3"/>
      <pageSetup paperSize="9" orientation="portrait" horizontalDpi="0" verticalDpi="0" r:id="rId2"/>
    </customSheetView>
    <customSheetView guid="{BFC22685-EB79-466A-B217-F5B81B1EEAA3}" scale="160">
      <selection activeCell="A6" sqref="A6:XFD6"/>
      <pageMargins left="0.7" right="0.7" top="0.75" bottom="0.75" header="0.3" footer="0.3"/>
      <pageSetup paperSize="9" orientation="portrait" horizontalDpi="0" verticalDpi="0" r:id="rId3"/>
    </customSheetView>
  </customSheetViews>
  <pageMargins left="0.7" right="0.7" top="0.75" bottom="0.75" header="0.3" footer="0.3"/>
  <pageSetup paperSize="9" orientation="portrait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</vt:lpstr>
      <vt:lpstr>Ülke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 GÜL</dc:creator>
  <cp:lastModifiedBy>ENGİN GÜL</cp:lastModifiedBy>
  <cp:lastPrinted>2025-04-07T09:48:10Z</cp:lastPrinted>
  <dcterms:created xsi:type="dcterms:W3CDTF">2021-10-20T07:14:21Z</dcterms:created>
  <dcterms:modified xsi:type="dcterms:W3CDTF">2026-02-01T16:03:55Z</dcterms:modified>
</cp:coreProperties>
</file>